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TSZ\Documents\2026. év\Versenyek\"/>
    </mc:Choice>
  </mc:AlternateContent>
  <bookViews>
    <workbookView xWindow="-105" yWindow="-105" windowWidth="23250" windowHeight="13170" activeTab="1"/>
  </bookViews>
  <sheets>
    <sheet name="F12_Tábla" sheetId="8" r:id="rId1"/>
    <sheet name="F14_Tábla" sheetId="13" r:id="rId2"/>
    <sheet name="F16_Tábla" sheetId="9" r:id="rId3"/>
    <sheet name="F18_Tábla" sheetId="12" r:id="rId4"/>
    <sheet name="L12_Tábla" sheetId="7" r:id="rId5"/>
    <sheet name="L14_Tábla" sheetId="1" r:id="rId6"/>
    <sheet name="L16_Tábla" sheetId="6" r:id="rId7"/>
    <sheet name="L18_Tábla" sheetId="3" r:id="rId8"/>
  </sheets>
  <externalReferences>
    <externalReference r:id="rId9"/>
    <externalReference r:id="rId10"/>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Area" localSheetId="0">F12_Tábla!$A$1:$R$62</definedName>
    <definedName name="_xlnm.Print_Area" localSheetId="1">F14_Tábla!$A$1:$R$57</definedName>
    <definedName name="_xlnm.Print_Area" localSheetId="2">F16_Tábla!$A$1:$R$57</definedName>
    <definedName name="_xlnm.Print_Area" localSheetId="3">F18_Tábla!$A$1:$R$57</definedName>
    <definedName name="_xlnm.Print_Area" localSheetId="4">L12_Tábla!$A$1:$M$41</definedName>
    <definedName name="_xlnm.Print_Area" localSheetId="5">L14_Tábla!$A$1:$R$62</definedName>
    <definedName name="_xlnm.Print_Area" localSheetId="6">L16_Tábla!$A$1:$M$41</definedName>
    <definedName name="_xlnm.Print_Area" localSheetId="7">L18_Tábla!$A$1:$M$41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7" i="13" l="1"/>
  <c r="F53" i="13" s="1"/>
  <c r="I37" i="13"/>
  <c r="G37" i="13"/>
  <c r="D37" i="13"/>
  <c r="C37" i="13"/>
  <c r="B37" i="13"/>
  <c r="K36" i="13"/>
  <c r="M34" i="13" s="1"/>
  <c r="O30" i="13" s="1"/>
  <c r="Q22" i="13" s="1"/>
  <c r="I35" i="13"/>
  <c r="G35" i="13"/>
  <c r="D35" i="13"/>
  <c r="C35" i="13"/>
  <c r="B35" i="13"/>
  <c r="I33" i="13"/>
  <c r="G33" i="13"/>
  <c r="D33" i="13"/>
  <c r="C33" i="13"/>
  <c r="B33" i="13"/>
  <c r="K32" i="13"/>
  <c r="I31" i="13"/>
  <c r="G31" i="13"/>
  <c r="D31" i="13"/>
  <c r="C31" i="13"/>
  <c r="B31" i="13"/>
  <c r="I29" i="13"/>
  <c r="G29" i="13"/>
  <c r="D29" i="13"/>
  <c r="C29" i="13"/>
  <c r="B29" i="13"/>
  <c r="K28" i="13"/>
  <c r="M26" i="13" s="1"/>
  <c r="I27" i="13"/>
  <c r="G27" i="13"/>
  <c r="D27" i="13"/>
  <c r="C27" i="13"/>
  <c r="B27" i="13"/>
  <c r="I25" i="13"/>
  <c r="G25" i="13"/>
  <c r="D25" i="13"/>
  <c r="C25" i="13"/>
  <c r="B25" i="13"/>
  <c r="K24" i="13"/>
  <c r="I23" i="13"/>
  <c r="G23" i="13"/>
  <c r="D23" i="13"/>
  <c r="C23" i="13"/>
  <c r="B23" i="13"/>
  <c r="I21" i="13"/>
  <c r="G21" i="13"/>
  <c r="D21" i="13"/>
  <c r="C21" i="13"/>
  <c r="B21" i="13"/>
  <c r="K20" i="13"/>
  <c r="I19" i="13"/>
  <c r="G19" i="13"/>
  <c r="D19" i="13"/>
  <c r="C19" i="13"/>
  <c r="B19" i="13"/>
  <c r="I17" i="13"/>
  <c r="G17" i="13"/>
  <c r="D17" i="13"/>
  <c r="C17" i="13"/>
  <c r="B17" i="13"/>
  <c r="U16" i="13"/>
  <c r="K16" i="13"/>
  <c r="M18" i="13" s="1"/>
  <c r="U15" i="13"/>
  <c r="I15" i="13"/>
  <c r="G15" i="13"/>
  <c r="D15" i="13"/>
  <c r="C15" i="13"/>
  <c r="B15" i="13"/>
  <c r="U14" i="13"/>
  <c r="U13" i="13"/>
  <c r="I13" i="13"/>
  <c r="G13" i="13"/>
  <c r="D13" i="13"/>
  <c r="C13" i="13"/>
  <c r="B13" i="13"/>
  <c r="U12" i="13"/>
  <c r="K12" i="13"/>
  <c r="U11" i="13"/>
  <c r="I11" i="13"/>
  <c r="G11" i="13"/>
  <c r="D11" i="13"/>
  <c r="C11" i="13"/>
  <c r="B11" i="13"/>
  <c r="U10" i="13"/>
  <c r="U9" i="13"/>
  <c r="I9" i="13"/>
  <c r="G9" i="13"/>
  <c r="D9" i="13"/>
  <c r="C9" i="13"/>
  <c r="B9" i="13"/>
  <c r="U8" i="13"/>
  <c r="K8" i="13"/>
  <c r="M10" i="13" s="1"/>
  <c r="O14" i="13" s="1"/>
  <c r="U7" i="13"/>
  <c r="I7" i="13"/>
  <c r="G7" i="13"/>
  <c r="D7" i="13"/>
  <c r="C7" i="13"/>
  <c r="B7" i="13"/>
  <c r="Y5" i="13"/>
  <c r="R4" i="13"/>
  <c r="O57" i="13" s="1"/>
  <c r="G4" i="13"/>
  <c r="A4" i="13"/>
  <c r="Y3" i="13"/>
  <c r="K6" i="13" s="1"/>
  <c r="AH1" i="13"/>
  <c r="R57" i="12"/>
  <c r="R4" i="12"/>
  <c r="O57" i="12"/>
  <c r="F53" i="12"/>
  <c r="F52" i="12"/>
  <c r="F51" i="12"/>
  <c r="F50" i="12"/>
  <c r="I37" i="12"/>
  <c r="G37" i="12"/>
  <c r="D37" i="12"/>
  <c r="C37" i="12"/>
  <c r="B37" i="12"/>
  <c r="K36" i="12"/>
  <c r="I35" i="12"/>
  <c r="G35" i="12"/>
  <c r="D35" i="12"/>
  <c r="C35" i="12"/>
  <c r="B35" i="12"/>
  <c r="M34" i="12"/>
  <c r="I33" i="12"/>
  <c r="G33" i="12"/>
  <c r="D33" i="12"/>
  <c r="C33" i="12"/>
  <c r="B33" i="12"/>
  <c r="K32" i="12"/>
  <c r="I31" i="12"/>
  <c r="G31" i="12"/>
  <c r="D31" i="12"/>
  <c r="C31" i="12"/>
  <c r="B31" i="12"/>
  <c r="O30" i="12"/>
  <c r="I29" i="12"/>
  <c r="G29" i="12"/>
  <c r="D29" i="12"/>
  <c r="C29" i="12"/>
  <c r="B29" i="12"/>
  <c r="K28" i="12"/>
  <c r="I27" i="12"/>
  <c r="G27" i="12"/>
  <c r="D27" i="12"/>
  <c r="C27" i="12"/>
  <c r="B27" i="12"/>
  <c r="M26" i="12"/>
  <c r="I25" i="12"/>
  <c r="G25" i="12"/>
  <c r="D25" i="12"/>
  <c r="C25" i="12"/>
  <c r="B25" i="12"/>
  <c r="K24" i="12"/>
  <c r="I23" i="12"/>
  <c r="G23" i="12"/>
  <c r="D23" i="12"/>
  <c r="C23" i="12"/>
  <c r="B23" i="12"/>
  <c r="K8" i="12"/>
  <c r="M10" i="12" s="1"/>
  <c r="O14" i="12" s="1"/>
  <c r="Q22" i="12" s="1"/>
  <c r="I21" i="12"/>
  <c r="G21" i="12"/>
  <c r="D21" i="12"/>
  <c r="C21" i="12"/>
  <c r="B21" i="12"/>
  <c r="K20" i="12"/>
  <c r="M18" i="12" s="1"/>
  <c r="I19" i="12"/>
  <c r="G19" i="12"/>
  <c r="D19" i="12"/>
  <c r="C19" i="12"/>
  <c r="B19" i="12"/>
  <c r="I17" i="12"/>
  <c r="G17" i="12"/>
  <c r="D17" i="12"/>
  <c r="C17" i="12"/>
  <c r="B17" i="12"/>
  <c r="U16" i="12"/>
  <c r="K16" i="12"/>
  <c r="U15" i="12"/>
  <c r="I15" i="12"/>
  <c r="G15" i="12"/>
  <c r="D15" i="12"/>
  <c r="C15" i="12"/>
  <c r="B15" i="12"/>
  <c r="U14" i="12"/>
  <c r="U13" i="12"/>
  <c r="I13" i="12"/>
  <c r="G13" i="12"/>
  <c r="D13" i="12"/>
  <c r="C13" i="12"/>
  <c r="B13" i="12"/>
  <c r="U12" i="12"/>
  <c r="U11" i="12"/>
  <c r="I11" i="12"/>
  <c r="G11" i="12"/>
  <c r="D11" i="12"/>
  <c r="C11" i="12"/>
  <c r="B11" i="12"/>
  <c r="U10" i="12"/>
  <c r="U9" i="12"/>
  <c r="I9" i="12"/>
  <c r="G9" i="12"/>
  <c r="D9" i="12"/>
  <c r="C9" i="12"/>
  <c r="B9" i="12"/>
  <c r="U8" i="12"/>
  <c r="U7" i="12"/>
  <c r="I7" i="12"/>
  <c r="G7" i="12"/>
  <c r="D7" i="12"/>
  <c r="C7" i="12"/>
  <c r="B7" i="12"/>
  <c r="Y3" i="12"/>
  <c r="O6" i="12" s="1"/>
  <c r="Q6" i="12"/>
  <c r="M6" i="12"/>
  <c r="K6" i="12"/>
  <c r="F6" i="12"/>
  <c r="Y5" i="12"/>
  <c r="G4" i="12"/>
  <c r="A4" i="12"/>
  <c r="E2" i="12"/>
  <c r="AH1" i="12"/>
  <c r="AG1" i="12"/>
  <c r="AF1" i="12"/>
  <c r="AE1" i="12"/>
  <c r="AD1" i="12"/>
  <c r="AC1" i="12"/>
  <c r="AB1" i="12"/>
  <c r="A1" i="12"/>
  <c r="R57" i="9"/>
  <c r="F53" i="9" s="1"/>
  <c r="F50" i="9"/>
  <c r="F52" i="9"/>
  <c r="F51" i="9"/>
  <c r="I37" i="9"/>
  <c r="G37" i="9"/>
  <c r="F37" i="9"/>
  <c r="D37" i="9"/>
  <c r="C37" i="9"/>
  <c r="B37" i="9"/>
  <c r="K36" i="9"/>
  <c r="M34" i="9" s="1"/>
  <c r="O30" i="9" s="1"/>
  <c r="Q22" i="9" s="1"/>
  <c r="I35" i="9"/>
  <c r="G35" i="9"/>
  <c r="D35" i="9"/>
  <c r="C35" i="9"/>
  <c r="B35" i="9"/>
  <c r="I33" i="9"/>
  <c r="G33" i="9"/>
  <c r="D33" i="9"/>
  <c r="C33" i="9"/>
  <c r="B33" i="9"/>
  <c r="K32" i="9"/>
  <c r="I31" i="9"/>
  <c r="G31" i="9"/>
  <c r="D31" i="9"/>
  <c r="C31" i="9"/>
  <c r="B31" i="9"/>
  <c r="I29" i="9"/>
  <c r="G29" i="9"/>
  <c r="D29" i="9"/>
  <c r="C29" i="9"/>
  <c r="B29" i="9"/>
  <c r="K28" i="9"/>
  <c r="M26" i="9" s="1"/>
  <c r="I27" i="9"/>
  <c r="G27" i="9"/>
  <c r="D27" i="9"/>
  <c r="C27" i="9"/>
  <c r="B27" i="9"/>
  <c r="I25" i="9"/>
  <c r="G25" i="9"/>
  <c r="D25" i="9"/>
  <c r="C25" i="9"/>
  <c r="B25" i="9"/>
  <c r="K24" i="9"/>
  <c r="I23" i="9"/>
  <c r="G23" i="9"/>
  <c r="F23" i="9"/>
  <c r="D23" i="9"/>
  <c r="C23" i="9"/>
  <c r="B23" i="9"/>
  <c r="I21" i="9"/>
  <c r="G21" i="9"/>
  <c r="D21" i="9"/>
  <c r="C21" i="9"/>
  <c r="B21" i="9"/>
  <c r="K20" i="9"/>
  <c r="I19" i="9"/>
  <c r="G19" i="9"/>
  <c r="D19" i="9"/>
  <c r="C19" i="9"/>
  <c r="B19" i="9"/>
  <c r="I17" i="9"/>
  <c r="G17" i="9"/>
  <c r="D17" i="9"/>
  <c r="C17" i="9"/>
  <c r="B17" i="9"/>
  <c r="U16" i="9"/>
  <c r="U15" i="9"/>
  <c r="I15" i="9"/>
  <c r="G15" i="9"/>
  <c r="F15" i="9"/>
  <c r="K16" i="9" s="1"/>
  <c r="M18" i="9" s="1"/>
  <c r="O14" i="9" s="1"/>
  <c r="D15" i="9"/>
  <c r="C15" i="9"/>
  <c r="B15" i="9"/>
  <c r="U14" i="9"/>
  <c r="U13" i="9"/>
  <c r="I13" i="9"/>
  <c r="G13" i="9"/>
  <c r="D13" i="9"/>
  <c r="C13" i="9"/>
  <c r="B13" i="9"/>
  <c r="U12" i="9"/>
  <c r="U11" i="9"/>
  <c r="I11" i="9"/>
  <c r="G11" i="9"/>
  <c r="F11" i="9"/>
  <c r="K12" i="9" s="1"/>
  <c r="D11" i="9"/>
  <c r="C11" i="9"/>
  <c r="B11" i="9"/>
  <c r="U10" i="9"/>
  <c r="U9" i="9"/>
  <c r="I9" i="9"/>
  <c r="G9" i="9"/>
  <c r="D9" i="9"/>
  <c r="C9" i="9"/>
  <c r="B9" i="9"/>
  <c r="U8" i="9"/>
  <c r="U7" i="9"/>
  <c r="I7" i="9"/>
  <c r="G7" i="9"/>
  <c r="F7" i="9"/>
  <c r="K8" i="9"/>
  <c r="M10" i="9" s="1"/>
  <c r="D7" i="9"/>
  <c r="C7" i="9"/>
  <c r="B7" i="9"/>
  <c r="M6" i="9"/>
  <c r="Y5" i="9"/>
  <c r="AE1" i="9" s="1"/>
  <c r="AH1" i="9"/>
  <c r="R4" i="9"/>
  <c r="O57" i="9"/>
  <c r="G4" i="9"/>
  <c r="A4" i="9"/>
  <c r="Y3" i="9"/>
  <c r="K6" i="9"/>
  <c r="E2" i="9"/>
  <c r="AF1" i="9"/>
  <c r="AB1" i="9"/>
  <c r="A1" i="9"/>
  <c r="R62" i="8"/>
  <c r="F56" i="8" s="1"/>
  <c r="F55" i="8"/>
  <c r="I21" i="8"/>
  <c r="G21" i="8"/>
  <c r="F21" i="8"/>
  <c r="D21" i="8"/>
  <c r="C21" i="8"/>
  <c r="B21" i="8"/>
  <c r="K20" i="8"/>
  <c r="I19" i="8"/>
  <c r="G19" i="8"/>
  <c r="D19" i="8"/>
  <c r="C19" i="8"/>
  <c r="B19" i="8"/>
  <c r="M18" i="8"/>
  <c r="I17" i="8"/>
  <c r="G17" i="8"/>
  <c r="F17" i="8"/>
  <c r="D17" i="8"/>
  <c r="C17" i="8"/>
  <c r="B17" i="8"/>
  <c r="U16" i="8"/>
  <c r="U15" i="8"/>
  <c r="I15" i="8"/>
  <c r="G15" i="8"/>
  <c r="F15" i="8"/>
  <c r="K16" i="8" s="1"/>
  <c r="D15" i="8"/>
  <c r="C15" i="8"/>
  <c r="B15" i="8"/>
  <c r="U14" i="8"/>
  <c r="U13" i="8"/>
  <c r="I13" i="8"/>
  <c r="G13" i="8"/>
  <c r="F13" i="8"/>
  <c r="K12" i="8" s="1"/>
  <c r="D13" i="8"/>
  <c r="C13" i="8"/>
  <c r="B13" i="8"/>
  <c r="U12" i="8"/>
  <c r="U11" i="8"/>
  <c r="I11" i="8"/>
  <c r="G11" i="8"/>
  <c r="F11" i="8"/>
  <c r="D11" i="8"/>
  <c r="C11" i="8"/>
  <c r="B11" i="8"/>
  <c r="U10" i="8"/>
  <c r="U9" i="8"/>
  <c r="I9" i="8"/>
  <c r="G9" i="8"/>
  <c r="D9" i="8"/>
  <c r="C9" i="8"/>
  <c r="B9" i="8"/>
  <c r="U8" i="8"/>
  <c r="U7" i="8"/>
  <c r="I7" i="8"/>
  <c r="G7" i="8"/>
  <c r="F7" i="8"/>
  <c r="K8" i="8" s="1"/>
  <c r="M10" i="8" s="1"/>
  <c r="O14" i="8" s="1"/>
  <c r="D7" i="8"/>
  <c r="C7" i="8"/>
  <c r="B7" i="8"/>
  <c r="Y5" i="8"/>
  <c r="AB1" i="8" s="1"/>
  <c r="R4" i="8"/>
  <c r="O62" i="8" s="1"/>
  <c r="G4" i="8"/>
  <c r="A4" i="8"/>
  <c r="Y3" i="8"/>
  <c r="M6" i="8" s="1"/>
  <c r="E2" i="8"/>
  <c r="A1" i="8"/>
  <c r="I15" i="7"/>
  <c r="G15" i="7"/>
  <c r="E15" i="7"/>
  <c r="B23" i="7" s="1"/>
  <c r="D15" i="7"/>
  <c r="C15" i="7"/>
  <c r="I13" i="7"/>
  <c r="G13" i="7"/>
  <c r="E13" i="7"/>
  <c r="B22" i="7" s="1"/>
  <c r="D13" i="7"/>
  <c r="C13" i="7"/>
  <c r="I11" i="7"/>
  <c r="G11" i="7"/>
  <c r="E11" i="7"/>
  <c r="B21" i="7" s="1"/>
  <c r="H18" i="7"/>
  <c r="D11" i="7"/>
  <c r="C11" i="7"/>
  <c r="I9" i="7"/>
  <c r="G9" i="7"/>
  <c r="E9" i="7"/>
  <c r="B20" i="7" s="1"/>
  <c r="D9" i="7"/>
  <c r="C9" i="7"/>
  <c r="I7" i="7"/>
  <c r="G7" i="7"/>
  <c r="E7" i="7"/>
  <c r="D18" i="7" s="1"/>
  <c r="B19" i="7"/>
  <c r="D7" i="7"/>
  <c r="C7" i="7"/>
  <c r="Y5" i="7"/>
  <c r="AG1" i="7" s="1"/>
  <c r="AJ1" i="7"/>
  <c r="L4" i="7"/>
  <c r="K41" i="7"/>
  <c r="E4" i="7"/>
  <c r="A4" i="7"/>
  <c r="Y3" i="7"/>
  <c r="E2" i="7"/>
  <c r="AI1" i="7"/>
  <c r="AC1" i="7"/>
  <c r="A1" i="7"/>
  <c r="F18" i="6"/>
  <c r="I13" i="6"/>
  <c r="G13" i="6"/>
  <c r="E13" i="6"/>
  <c r="B22" i="6"/>
  <c r="D13" i="6"/>
  <c r="C13" i="6"/>
  <c r="I11" i="6"/>
  <c r="G11" i="6"/>
  <c r="E11" i="6"/>
  <c r="B21" i="6" s="1"/>
  <c r="D11" i="6"/>
  <c r="C11" i="6"/>
  <c r="I9" i="6"/>
  <c r="G9" i="6"/>
  <c r="E9" i="6"/>
  <c r="B20" i="6" s="1"/>
  <c r="D9" i="6"/>
  <c r="C9" i="6"/>
  <c r="I7" i="6"/>
  <c r="G7" i="6"/>
  <c r="E7" i="6"/>
  <c r="B19" i="6"/>
  <c r="D7" i="6"/>
  <c r="C7" i="6"/>
  <c r="Y5" i="6"/>
  <c r="AH1" i="6" s="1"/>
  <c r="M4" i="6"/>
  <c r="K41" i="6" s="1"/>
  <c r="E4" i="6"/>
  <c r="A4" i="6"/>
  <c r="Y3" i="6"/>
  <c r="AB1" i="6" s="1"/>
  <c r="E2" i="6"/>
  <c r="AI1" i="6"/>
  <c r="AE1" i="6"/>
  <c r="A1" i="6"/>
  <c r="I15" i="3"/>
  <c r="G15" i="3"/>
  <c r="L18" i="3"/>
  <c r="D15" i="3"/>
  <c r="C15" i="3"/>
  <c r="I13" i="3"/>
  <c r="G13" i="3"/>
  <c r="J18" i="3"/>
  <c r="D13" i="3"/>
  <c r="C13" i="3"/>
  <c r="I11" i="3"/>
  <c r="G11" i="3"/>
  <c r="H18" i="3"/>
  <c r="D11" i="3"/>
  <c r="C11" i="3"/>
  <c r="I9" i="3"/>
  <c r="G9" i="3"/>
  <c r="E9" i="3"/>
  <c r="B20" i="3"/>
  <c r="D9" i="3"/>
  <c r="C9" i="3"/>
  <c r="I7" i="3"/>
  <c r="G7" i="3"/>
  <c r="B19" i="3"/>
  <c r="D7" i="3"/>
  <c r="C7" i="3"/>
  <c r="Y5" i="3"/>
  <c r="AD1" i="3" s="1"/>
  <c r="AK1" i="3"/>
  <c r="L4" i="3"/>
  <c r="K41" i="3"/>
  <c r="E4" i="3"/>
  <c r="A4" i="3"/>
  <c r="Y3" i="3"/>
  <c r="AF1" i="3"/>
  <c r="A1" i="3"/>
  <c r="R62" i="1"/>
  <c r="F55" i="1" s="1"/>
  <c r="F21" i="1"/>
  <c r="F19" i="1"/>
  <c r="K20" i="1"/>
  <c r="F17" i="1"/>
  <c r="U16" i="1"/>
  <c r="U15" i="1"/>
  <c r="F15" i="1"/>
  <c r="K16" i="1" s="1"/>
  <c r="M18" i="1" s="1"/>
  <c r="U14" i="1"/>
  <c r="U13" i="1"/>
  <c r="F13" i="1"/>
  <c r="U12" i="1"/>
  <c r="U11" i="1"/>
  <c r="F11" i="1"/>
  <c r="K12" i="1" s="1"/>
  <c r="U10" i="1"/>
  <c r="U9" i="1"/>
  <c r="U8" i="1"/>
  <c r="U7" i="1"/>
  <c r="F7" i="1"/>
  <c r="K8" i="1"/>
  <c r="M10" i="1"/>
  <c r="O14" i="1" s="1"/>
  <c r="F6" i="1"/>
  <c r="Y5" i="1"/>
  <c r="AG1" i="1" s="1"/>
  <c r="R4" i="1"/>
  <c r="O62" i="1"/>
  <c r="G4" i="1"/>
  <c r="A4" i="1"/>
  <c r="Y3" i="1"/>
  <c r="AB1" i="1" s="1"/>
  <c r="O6" i="1"/>
  <c r="E2" i="1"/>
  <c r="A1" i="1"/>
  <c r="O6" i="9"/>
  <c r="AC1" i="9"/>
  <c r="AG1" i="9"/>
  <c r="F6" i="9"/>
  <c r="Q6" i="9"/>
  <c r="AD1" i="9"/>
  <c r="O6" i="8"/>
  <c r="AD1" i="8"/>
  <c r="AH1" i="8"/>
  <c r="K6" i="8"/>
  <c r="AC1" i="8"/>
  <c r="AG1" i="8"/>
  <c r="F6" i="8"/>
  <c r="AH1" i="7"/>
  <c r="L18" i="7"/>
  <c r="AB1" i="7"/>
  <c r="L7" i="7" s="1"/>
  <c r="J18" i="6"/>
  <c r="D18" i="6"/>
  <c r="AD1" i="1"/>
  <c r="AH1" i="1"/>
  <c r="AC1" i="1"/>
  <c r="AE1" i="3"/>
  <c r="B22" i="3"/>
  <c r="D18" i="3"/>
  <c r="AC1" i="3"/>
  <c r="B21" i="3"/>
  <c r="F18" i="3"/>
  <c r="B23" i="3"/>
  <c r="J18" i="7" l="1"/>
  <c r="AF1" i="8"/>
  <c r="AE1" i="8"/>
  <c r="AG1" i="13"/>
  <c r="F18" i="7"/>
  <c r="AD1" i="7"/>
  <c r="AK1" i="7"/>
  <c r="M6" i="1"/>
  <c r="AB1" i="3"/>
  <c r="AI1" i="3"/>
  <c r="AC1" i="6"/>
  <c r="AG1" i="6"/>
  <c r="AK1" i="6"/>
  <c r="AE1" i="7"/>
  <c r="M6" i="13"/>
  <c r="F50" i="13"/>
  <c r="K6" i="1"/>
  <c r="AH1" i="3"/>
  <c r="AF1" i="6"/>
  <c r="AJ1" i="6"/>
  <c r="AE1" i="1"/>
  <c r="AF1" i="1"/>
  <c r="H18" i="6"/>
  <c r="AG1" i="3"/>
  <c r="AJ1" i="3"/>
  <c r="F56" i="1"/>
  <c r="AF1" i="7"/>
  <c r="AD1" i="6"/>
  <c r="AD1" i="13"/>
  <c r="F51" i="13"/>
  <c r="O6" i="13"/>
  <c r="AB1" i="13"/>
  <c r="AF1" i="13"/>
  <c r="F6" i="13"/>
  <c r="Q6" i="13"/>
  <c r="F52" i="13"/>
  <c r="AE1" i="13"/>
  <c r="AC1" i="13"/>
</calcChain>
</file>

<file path=xl/comments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<sst xmlns="http://schemas.openxmlformats.org/spreadsheetml/2006/main" count="821" uniqueCount="125">
  <si>
    <t/>
  </si>
  <si>
    <t>Versenyszám:</t>
  </si>
  <si>
    <t>A</t>
  </si>
  <si>
    <t>Dátum</t>
  </si>
  <si>
    <t>Város</t>
  </si>
  <si>
    <t>Kategória</t>
  </si>
  <si>
    <t>Versenybíró</t>
  </si>
  <si>
    <t>B</t>
  </si>
  <si>
    <t>I</t>
  </si>
  <si>
    <t>St.</t>
  </si>
  <si>
    <t>Rangsor</t>
  </si>
  <si>
    <t>kód</t>
  </si>
  <si>
    <t>Kiem</t>
  </si>
  <si>
    <t>Név</t>
  </si>
  <si>
    <t>Egyesület</t>
  </si>
  <si>
    <t>2. forduló</t>
  </si>
  <si>
    <t>Döntő</t>
  </si>
  <si>
    <t>Győztes</t>
  </si>
  <si>
    <t>II</t>
  </si>
  <si>
    <t>III</t>
  </si>
  <si>
    <t>IV</t>
  </si>
  <si>
    <t>Umpire</t>
  </si>
  <si>
    <t>V</t>
  </si>
  <si>
    <t>X</t>
  </si>
  <si>
    <t>VI</t>
  </si>
  <si>
    <t>VII</t>
  </si>
  <si>
    <t>VIII</t>
  </si>
  <si>
    <t>W</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</si>
  <si>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</si>
  <si>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</si>
  <si>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</si>
  <si>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</si>
  <si>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</si>
  <si>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</si>
  <si>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</si>
  <si>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</si>
  <si>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</si>
  <si>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</si>
  <si>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</si>
  <si>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</si>
  <si>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</si>
  <si>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</si>
  <si>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</si>
  <si>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</si>
  <si>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Versenybíró aláírása</t>
  </si>
  <si>
    <t>7</t>
  </si>
  <si>
    <t>8</t>
  </si>
  <si>
    <t>Egyéni főtábla</t>
  </si>
  <si>
    <t>CU</t>
  </si>
  <si>
    <t>Elődöntők</t>
  </si>
  <si>
    <t>Pasarét TK II.</t>
  </si>
  <si>
    <t>PG Tenisz</t>
  </si>
  <si>
    <t>2/2</t>
  </si>
  <si>
    <t>2/2(5/4)</t>
  </si>
  <si>
    <t>1 FORDULÓ</t>
  </si>
  <si>
    <t>B - E</t>
  </si>
  <si>
    <t>C - D</t>
  </si>
  <si>
    <t>kiem</t>
  </si>
  <si>
    <t>kódszám</t>
  </si>
  <si>
    <t>Vezetéknév</t>
  </si>
  <si>
    <t>Keresztnév</t>
  </si>
  <si>
    <t>Helyezés</t>
  </si>
  <si>
    <t>Pontszám</t>
  </si>
  <si>
    <t>Bónusz</t>
  </si>
  <si>
    <t>2 FORDULÓ</t>
  </si>
  <si>
    <t>D - B</t>
  </si>
  <si>
    <t>E - A</t>
  </si>
  <si>
    <t>3 FORDULÓ</t>
  </si>
  <si>
    <t>A - D</t>
  </si>
  <si>
    <t>B - C</t>
  </si>
  <si>
    <t>4 FORDULÓ</t>
  </si>
  <si>
    <t>C - A</t>
  </si>
  <si>
    <t>D - E</t>
  </si>
  <si>
    <t>5 FORDULÓ</t>
  </si>
  <si>
    <t>A - B</t>
  </si>
  <si>
    <t>E - C</t>
  </si>
  <si>
    <t>C</t>
  </si>
  <si>
    <t>D</t>
  </si>
  <si>
    <t>E</t>
  </si>
  <si>
    <t>Családi név</t>
  </si>
  <si>
    <t>Pasarét TK I.</t>
  </si>
  <si>
    <t>Tenisz Műhely</t>
  </si>
  <si>
    <t>Budapesti Honvéd SE</t>
  </si>
  <si>
    <t xml:space="preserve">VASAS SC </t>
  </si>
  <si>
    <t>F14</t>
  </si>
  <si>
    <t>HTF CSO-KO</t>
  </si>
  <si>
    <t>MTK Budapest</t>
  </si>
  <si>
    <t>PG Tenisz I.</t>
  </si>
  <si>
    <t>3/0</t>
  </si>
  <si>
    <t>3/1</t>
  </si>
  <si>
    <t>4/0</t>
  </si>
  <si>
    <t>HTF CSO-KO3/1</t>
  </si>
  <si>
    <t>A -D</t>
  </si>
  <si>
    <t>MTK Budapest I.</t>
  </si>
  <si>
    <t>Metró RSC</t>
  </si>
  <si>
    <t>VASAS SC  II.</t>
  </si>
  <si>
    <t>MTK Budapest II.</t>
  </si>
  <si>
    <t>VASAS SC  I.</t>
  </si>
  <si>
    <t>VASAS SC  III.</t>
  </si>
  <si>
    <t>L12</t>
  </si>
  <si>
    <t>jn.V</t>
  </si>
  <si>
    <t>jn.NY</t>
  </si>
  <si>
    <t>0/3</t>
  </si>
  <si>
    <t>2/1</t>
  </si>
  <si>
    <t>1/2</t>
  </si>
  <si>
    <t>KSI</t>
  </si>
  <si>
    <t>jn.Ny.</t>
  </si>
  <si>
    <t>jn.V.</t>
  </si>
  <si>
    <t>2/0</t>
  </si>
  <si>
    <t>0/2</t>
  </si>
  <si>
    <t>II.</t>
  </si>
  <si>
    <t>I.</t>
  </si>
  <si>
    <t>III.</t>
  </si>
  <si>
    <t>PG Tenisz IV.</t>
  </si>
  <si>
    <t>PG Tenisz II.</t>
  </si>
  <si>
    <t>Pasarét TK I. jn.Ny.</t>
  </si>
  <si>
    <t>Pasarét Teniszklub III.</t>
  </si>
  <si>
    <t>IV.</t>
  </si>
  <si>
    <t>Pasarét Teniszklub II.</t>
  </si>
  <si>
    <t>MESE Tenisz Klub</t>
  </si>
  <si>
    <t>Pasarét Teniszklub I.</t>
  </si>
  <si>
    <t>0/4</t>
  </si>
  <si>
    <t>1/3</t>
  </si>
  <si>
    <t>PG Tenisz 3/0</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</si>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</sst>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quot;$&quot;* #,##0.00_-;_-&quot;$&quot;* &quot;-&quot;??_-;_-@_-"/>
  </numFmts>
  <fonts count="55" x14ac:knownFonts="1">
    <font>
      <sz val="10"/>
      <name val="Arial"/>
      <family val="2"/>
      <charset val="238"/>
    </font>
    <font>
      <sz val="11"/>
      <color theme="1"/>
      <name val="Calibri"/>
      <family val="2"/>
      <charset val="238"/>
      <scheme val="minor"/>
    </font>
    <font>
      <sz val="10"/>
      <name val="Arial"/>
      <family val="2"/>
      <charset val="238"/>
    </font>
    <font>
      <b/>
      <sz val="20"/>
      <name val="Arial"/>
      <family val="2"/>
    </font>
    <font>
      <sz val="20"/>
      <name val="Arial"/>
      <family val="2"/>
    </font>
    <font>
      <b/>
      <sz val="18"/>
      <name val="Arial"/>
      <family val="2"/>
    </font>
    <font>
      <sz val="20"/>
      <color indexed="9"/>
      <name val="Arial"/>
      <family val="2"/>
    </font>
    <font>
      <b/>
      <sz val="9"/>
      <name val="Arial"/>
      <family val="2"/>
    </font>
    <font>
      <b/>
      <sz val="10"/>
      <name val="Arial"/>
      <family val="2"/>
    </font>
    <font>
      <sz val="10"/>
      <color indexed="9"/>
      <name val="Arial"/>
      <family val="2"/>
      <charset val="238"/>
    </font>
    <font>
      <b/>
      <i/>
      <sz val="10"/>
      <name val="Arial"/>
      <family val="2"/>
      <charset val="238"/>
    </font>
    <font>
      <b/>
      <i/>
      <sz val="10"/>
      <name val="Arial"/>
      <family val="2"/>
    </font>
    <font>
      <sz val="10"/>
      <name val="Arial"/>
      <family val="2"/>
    </font>
    <font>
      <sz val="10"/>
      <color indexed="9"/>
      <name val="Arial"/>
      <family val="2"/>
    </font>
    <font>
      <b/>
      <sz val="7"/>
      <name val="Arial"/>
      <family val="2"/>
      <charset val="238"/>
    </font>
    <font>
      <b/>
      <sz val="7"/>
      <color indexed="9"/>
      <name val="Arial"/>
      <family val="2"/>
      <charset val="238"/>
    </font>
    <font>
      <b/>
      <sz val="7"/>
      <color indexed="8"/>
      <name val="Arial"/>
      <family val="2"/>
      <charset val="238"/>
    </font>
    <font>
      <sz val="6"/>
      <name val="Arial"/>
      <family val="2"/>
    </font>
    <font>
      <b/>
      <sz val="8"/>
      <name val="Arial"/>
      <family val="2"/>
    </font>
    <font>
      <b/>
      <sz val="8"/>
      <color indexed="9"/>
      <name val="Arial"/>
      <family val="2"/>
    </font>
    <font>
      <b/>
      <sz val="8"/>
      <color indexed="8"/>
      <name val="Arial"/>
      <family val="2"/>
    </font>
    <font>
      <sz val="7"/>
      <name val="Arial"/>
      <family val="2"/>
    </font>
    <font>
      <sz val="7"/>
      <color indexed="9"/>
      <name val="Arial"/>
      <family val="2"/>
    </font>
    <font>
      <b/>
      <sz val="9"/>
      <name val="Arial"/>
      <family val="2"/>
      <charset val="238"/>
    </font>
    <font>
      <b/>
      <sz val="9"/>
      <color indexed="9"/>
      <name val="Arial"/>
      <family val="2"/>
      <charset val="238"/>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sz val="7"/>
      <color rgb="FFFF0000"/>
      <name val="Arial"/>
      <family val="2"/>
    </font>
    <font>
      <i/>
      <sz val="6"/>
      <color indexed="9"/>
      <name val="Arial"/>
      <family val="2"/>
    </font>
    <font>
      <sz val="8.5"/>
      <color indexed="42"/>
      <name val="Arial"/>
      <family val="2"/>
      <charset val="238"/>
    </font>
    <font>
      <b/>
      <sz val="10"/>
      <name val="Arial"/>
      <family val="2"/>
      <charset val="238"/>
    </font>
    <font>
      <b/>
      <sz val="8.5"/>
      <color indexed="8"/>
      <name val="Arial"/>
      <family val="2"/>
    </font>
    <font>
      <b/>
      <sz val="8.5"/>
      <name val="Arial"/>
      <family val="2"/>
      <charset val="238"/>
    </font>
    <font>
      <b/>
      <sz val="8.5"/>
      <color indexed="8"/>
      <name val="Arial"/>
      <family val="2"/>
      <charset val="238"/>
    </font>
    <font>
      <b/>
      <sz val="10"/>
      <color indexed="8"/>
      <name val="Arial"/>
      <family val="2"/>
      <charset val="238"/>
    </font>
    <font>
      <sz val="11"/>
      <name val="Arial"/>
      <family val="2"/>
    </font>
    <font>
      <sz val="14"/>
      <name val="Arial"/>
      <family val="2"/>
    </font>
    <font>
      <sz val="14"/>
      <color indexed="9"/>
      <name val="Arial"/>
      <family val="2"/>
    </font>
    <font>
      <b/>
      <sz val="7"/>
      <name val="Arial"/>
      <family val="2"/>
    </font>
    <font>
      <b/>
      <sz val="7"/>
      <color indexed="8"/>
      <name val="Arial"/>
      <family val="2"/>
    </font>
    <font>
      <b/>
      <sz val="7"/>
      <color indexed="9"/>
      <name val="Arial"/>
      <family val="2"/>
    </font>
    <font>
      <sz val="7"/>
      <name val="Arial"/>
      <family val="2"/>
      <charset val="238"/>
    </font>
    <font>
      <sz val="7"/>
      <color indexed="8"/>
      <name val="Arial"/>
      <family val="2"/>
    </font>
    <font>
      <b/>
      <sz val="8"/>
      <color indexed="8"/>
      <name val="Tahoma"/>
      <family val="2"/>
      <charset val="238"/>
    </font>
    <font>
      <sz val="10"/>
      <color indexed="8"/>
      <name val="Arial"/>
      <family val="2"/>
    </font>
    <font>
      <sz val="9"/>
      <name val="Arial"/>
      <family val="2"/>
      <charset val="238"/>
    </font>
    <font>
      <sz val="10"/>
      <color indexed="41"/>
      <name val="Arial"/>
      <family val="2"/>
      <charset val="238"/>
    </font>
    <font>
      <b/>
      <sz val="10"/>
      <color indexed="10"/>
      <name val="Arial"/>
      <family val="2"/>
      <charset val="238"/>
    </font>
    <font>
      <i/>
      <sz val="8"/>
      <color rgb="FFFF0000"/>
      <name val="Arial"/>
      <family val="2"/>
      <charset val="238"/>
    </font>
  </fonts>
  <fills count="15">
    <fill>
      <patternFill patternType="none"/>
    </fill>
    <fill>
      <patternFill patternType="gray125"/>
    </fill>
    <fill>
      <patternFill patternType="solid">
        <fgColor indexed="9"/>
        <bgColor indexed="64"/>
      </patternFill>
    </fill>
    <fill>
      <patternFill patternType="solid">
        <fgColor indexed="17"/>
        <bgColor indexed="64"/>
      </patternFill>
    </fill>
    <fill>
      <patternFill patternType="solid">
        <fgColor indexed="13"/>
        <bgColor indexed="64"/>
      </patternFill>
    </fill>
    <fill>
      <patternFill patternType="solid">
        <fgColor indexed="22"/>
        <bgColor indexed="64"/>
      </patternFill>
    </fill>
    <fill>
      <patternFill patternType="solid">
        <fgColor indexed="9"/>
        <bgColor indexed="8"/>
      </patternFill>
    </fill>
    <fill>
      <patternFill patternType="solid">
        <fgColor theme="0"/>
        <bgColor indexed="64"/>
      </patternFill>
    </fill>
    <fill>
      <patternFill patternType="solid">
        <fgColor indexed="42"/>
        <bgColor indexed="64"/>
      </patternFill>
    </fill>
    <fill>
      <patternFill patternType="solid">
        <fgColor indexed="11"/>
        <bgColor indexed="64"/>
      </patternFill>
    </fill>
    <fill>
      <patternFill patternType="solid">
        <fgColor indexed="40"/>
        <bgColor indexed="64"/>
      </patternFill>
    </fill>
    <fill>
      <patternFill patternType="solid">
        <fgColor indexed="41"/>
        <bgColor indexed="64"/>
      </patternFill>
    </fill>
    <fill>
      <patternFill patternType="solid">
        <fgColor indexed="53"/>
        <bgColor indexed="64"/>
      </patternFill>
    </fill>
    <fill>
      <patternFill patternType="solid">
        <fgColor indexed="10"/>
        <bgColor indexed="64"/>
      </patternFill>
    </fill>
    <fill>
      <patternFill patternType="solid">
        <fgColor indexed="8"/>
        <bgColor indexed="64"/>
      </patternFill>
    </fill>
  </fills>
  <borders count="18">
    <border>
      <left/>
      <right/>
      <top/>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0" fontId="1" fillId="0" borderId="0"/>
  </cellStyleXfs>
  <cellXfs count="328">
    <xf numFmtId="0" fontId="0" fillId="0" borderId="0" xfId="0"/>
    <xf numFmtId="49" fontId="3" fillId="2" borderId="0" xfId="0" applyNumberFormat="1" applyFont="1" applyFill="1" applyAlignment="1">
      <alignment vertical="top"/>
    </xf>
    <xf numFmtId="49" fontId="4" fillId="2" borderId="0" xfId="0" applyNumberFormat="1" applyFont="1" applyFill="1" applyAlignment="1">
      <alignment vertical="top"/>
    </xf>
    <xf numFmtId="49" fontId="5" fillId="2" borderId="0" xfId="0" applyNumberFormat="1" applyFont="1" applyFill="1" applyAlignment="1">
      <alignment vertical="top"/>
    </xf>
    <xf numFmtId="49" fontId="6" fillId="2" borderId="0" xfId="0" applyNumberFormat="1" applyFont="1" applyFill="1" applyAlignment="1">
      <alignment vertical="top"/>
    </xf>
    <xf numFmtId="49" fontId="7" fillId="2" borderId="0" xfId="0" applyNumberFormat="1" applyFont="1" applyFill="1" applyAlignment="1">
      <alignment horizontal="center"/>
    </xf>
    <xf numFmtId="49" fontId="7" fillId="2" borderId="0" xfId="0" applyNumberFormat="1" applyFont="1" applyFill="1" applyAlignment="1">
      <alignment horizontal="left"/>
    </xf>
    <xf numFmtId="49" fontId="8" fillId="2" borderId="0" xfId="0" applyNumberFormat="1" applyFont="1" applyFill="1" applyAlignment="1">
      <alignment horizontal="left"/>
    </xf>
    <xf numFmtId="0" fontId="4" fillId="0" borderId="0" xfId="0" applyFont="1" applyAlignment="1">
      <alignment vertical="top"/>
    </xf>
    <xf numFmtId="0" fontId="4" fillId="2" borderId="0" xfId="0" applyFont="1" applyFill="1" applyAlignment="1">
      <alignment vertical="top"/>
    </xf>
    <xf numFmtId="0" fontId="9" fillId="3" borderId="0" xfId="0" applyFont="1" applyFill="1" applyAlignment="1">
      <alignment horizontal="center" vertical="center"/>
    </xf>
    <xf numFmtId="0" fontId="2" fillId="2" borderId="0" xfId="0" applyFont="1" applyFill="1" applyAlignment="1">
      <alignment horizontal="center" vertical="center"/>
    </xf>
    <xf numFmtId="0" fontId="10" fillId="2" borderId="0" xfId="0" applyFont="1" applyFill="1"/>
    <xf numFmtId="49" fontId="11" fillId="2" borderId="0" xfId="0" applyNumberFormat="1" applyFont="1" applyFill="1" applyAlignment="1">
      <alignment horizontal="left"/>
    </xf>
    <xf numFmtId="49" fontId="10" fillId="2" borderId="0" xfId="0" applyNumberFormat="1" applyFont="1" applyFill="1"/>
    <xf numFmtId="49" fontId="12" fillId="2" borderId="0" xfId="0" applyNumberFormat="1" applyFont="1" applyFill="1"/>
    <xf numFmtId="49" fontId="13" fillId="2" borderId="0" xfId="0" applyNumberFormat="1" applyFont="1" applyFill="1"/>
    <xf numFmtId="0" fontId="12" fillId="0" borderId="0" xfId="0" applyFont="1"/>
    <xf numFmtId="0" fontId="12" fillId="2" borderId="0" xfId="0" applyFont="1" applyFill="1"/>
    <xf numFmtId="49" fontId="0" fillId="4" borderId="0" xfId="0" applyNumberFormat="1" applyFill="1"/>
    <xf numFmtId="0" fontId="0" fillId="4" borderId="0" xfId="0" applyFill="1"/>
    <xf numFmtId="0" fontId="0" fillId="4" borderId="0" xfId="0" applyFill="1" applyAlignment="1">
      <alignment horizontal="center"/>
    </xf>
    <xf numFmtId="0" fontId="2" fillId="2" borderId="0" xfId="0" applyFont="1" applyFill="1"/>
    <xf numFmtId="49" fontId="14" fillId="5" borderId="0" xfId="0" applyNumberFormat="1" applyFont="1" applyFill="1" applyAlignment="1">
      <alignment vertical="center"/>
    </xf>
    <xf numFmtId="49" fontId="15" fillId="5" borderId="0" xfId="0" applyNumberFormat="1" applyFont="1" applyFill="1" applyAlignment="1">
      <alignment vertical="center"/>
    </xf>
    <xf numFmtId="49" fontId="16" fillId="5" borderId="0" xfId="0" applyNumberFormat="1" applyFont="1" applyFill="1" applyAlignment="1">
      <alignment horizontal="right" vertical="center"/>
    </xf>
    <xf numFmtId="0" fontId="17" fillId="0" borderId="0" xfId="0" applyFont="1" applyAlignment="1">
      <alignment vertical="center"/>
    </xf>
    <xf numFmtId="0" fontId="17" fillId="2" borderId="0" xfId="0" applyFont="1" applyFill="1" applyAlignment="1">
      <alignment vertical="center"/>
    </xf>
    <xf numFmtId="14" fontId="18" fillId="2" borderId="1" xfId="0" applyNumberFormat="1" applyFont="1" applyFill="1" applyBorder="1" applyAlignment="1">
      <alignment horizontal="left" vertical="center"/>
    </xf>
    <xf numFmtId="49" fontId="18" fillId="2" borderId="1" xfId="0" applyNumberFormat="1" applyFont="1" applyFill="1" applyBorder="1" applyAlignment="1">
      <alignment vertical="center"/>
    </xf>
    <xf numFmtId="49" fontId="0" fillId="2" borderId="1" xfId="0" applyNumberFormat="1" applyFill="1" applyBorder="1" applyAlignment="1">
      <alignment vertical="center"/>
    </xf>
    <xf numFmtId="49" fontId="19" fillId="2" borderId="1" xfId="0" applyNumberFormat="1" applyFont="1" applyFill="1" applyBorder="1" applyAlignment="1">
      <alignment vertical="center"/>
    </xf>
    <xf numFmtId="49" fontId="18" fillId="2" borderId="1" xfId="1" applyNumberFormat="1" applyFont="1" applyFill="1" applyBorder="1" applyAlignment="1" applyProtection="1">
      <alignment vertical="center"/>
      <protection locked="0"/>
    </xf>
    <xf numFmtId="0" fontId="20" fillId="2" borderId="1" xfId="0" applyFont="1" applyFill="1" applyBorder="1" applyAlignment="1">
      <alignment horizontal="left" vertical="center"/>
    </xf>
    <xf numFmtId="49" fontId="20" fillId="2" borderId="1" xfId="0" applyNumberFormat="1" applyFont="1" applyFill="1" applyBorder="1" applyAlignment="1">
      <alignment horizontal="right" vertical="center"/>
    </xf>
    <xf numFmtId="0" fontId="18" fillId="0" borderId="0" xfId="0" applyFont="1" applyAlignment="1">
      <alignment vertical="center"/>
    </xf>
    <xf numFmtId="0" fontId="18" fillId="2" borderId="0" xfId="0" applyFont="1" applyFill="1" applyAlignment="1">
      <alignment vertical="center"/>
    </xf>
    <xf numFmtId="49" fontId="21" fillId="5" borderId="0" xfId="0" applyNumberFormat="1" applyFont="1" applyFill="1" applyAlignment="1">
      <alignment horizontal="right" vertical="center"/>
    </xf>
    <xf numFmtId="49" fontId="21" fillId="5" borderId="0" xfId="0" applyNumberFormat="1" applyFont="1" applyFill="1" applyAlignment="1">
      <alignment horizontal="center" vertical="center"/>
    </xf>
    <xf numFmtId="49" fontId="21" fillId="5" borderId="0" xfId="0" applyNumberFormat="1" applyFont="1" applyFill="1" applyAlignment="1">
      <alignment horizontal="center" vertical="center" shrinkToFit="1"/>
    </xf>
    <xf numFmtId="49" fontId="21" fillId="5" borderId="0" xfId="0" applyNumberFormat="1" applyFont="1" applyFill="1" applyAlignment="1">
      <alignment horizontal="left" vertical="center"/>
    </xf>
    <xf numFmtId="49" fontId="22" fillId="5" borderId="0" xfId="0" applyNumberFormat="1" applyFont="1" applyFill="1" applyAlignment="1">
      <alignment horizontal="center" vertical="center"/>
    </xf>
    <xf numFmtId="49" fontId="22" fillId="5" borderId="0" xfId="0" applyNumberFormat="1" applyFont="1" applyFill="1" applyAlignment="1">
      <alignment vertical="center"/>
    </xf>
    <xf numFmtId="0" fontId="23" fillId="5" borderId="0" xfId="0" applyFont="1" applyFill="1" applyAlignment="1">
      <alignment horizontal="right" vertical="center"/>
    </xf>
    <xf numFmtId="0" fontId="23" fillId="5" borderId="0" xfId="0" applyFont="1" applyFill="1" applyAlignment="1">
      <alignment horizontal="center" vertical="center"/>
    </xf>
    <xf numFmtId="0" fontId="23" fillId="5" borderId="0" xfId="0" applyFont="1" applyFill="1" applyAlignment="1">
      <alignment horizontal="left" vertical="center"/>
    </xf>
    <xf numFmtId="0" fontId="23" fillId="5" borderId="0" xfId="0" applyFont="1" applyFill="1" applyAlignment="1">
      <alignment vertical="center"/>
    </xf>
    <xf numFmtId="0" fontId="24" fillId="5" borderId="0" xfId="0" applyFont="1" applyFill="1" applyAlignment="1">
      <alignment horizontal="center" vertical="center"/>
    </xf>
    <xf numFmtId="0" fontId="24" fillId="5" borderId="0" xfId="0" applyFont="1" applyFill="1" applyAlignment="1">
      <alignment vertical="center"/>
    </xf>
    <xf numFmtId="0" fontId="23" fillId="0" borderId="0" xfId="0" applyFont="1" applyAlignment="1">
      <alignment vertical="center"/>
    </xf>
    <xf numFmtId="0" fontId="23" fillId="2" borderId="0" xfId="0" applyFont="1" applyFill="1" applyAlignment="1">
      <alignment vertical="center"/>
    </xf>
    <xf numFmtId="0" fontId="23" fillId="4" borderId="0" xfId="0" applyFont="1" applyFill="1"/>
    <xf numFmtId="0" fontId="23" fillId="4" borderId="0" xfId="0" applyFont="1" applyFill="1" applyAlignment="1">
      <alignment horizontal="center"/>
    </xf>
    <xf numFmtId="0" fontId="23" fillId="2" borderId="0" xfId="0" applyFont="1" applyFill="1"/>
    <xf numFmtId="49" fontId="25" fillId="5" borderId="0" xfId="0" applyNumberFormat="1" applyFont="1" applyFill="1" applyAlignment="1">
      <alignment horizontal="center" vertical="center"/>
    </xf>
    <xf numFmtId="0" fontId="26" fillId="2" borderId="2" xfId="0" applyFont="1" applyFill="1" applyBorder="1" applyAlignment="1">
      <alignment horizontal="center" vertical="center"/>
    </xf>
    <xf numFmtId="0" fontId="26" fillId="2" borderId="2" xfId="0" applyFont="1" applyFill="1" applyBorder="1" applyAlignment="1">
      <alignment horizontal="center" vertical="center" shrinkToFit="1"/>
    </xf>
    <xf numFmtId="0" fontId="27" fillId="2" borderId="2" xfId="0" applyFont="1" applyFill="1" applyBorder="1" applyAlignment="1">
      <alignment horizontal="center" vertical="center"/>
    </xf>
    <xf numFmtId="0" fontId="25" fillId="2" borderId="2" xfId="0" applyFont="1" applyFill="1" applyBorder="1" applyAlignment="1">
      <alignment vertical="center"/>
    </xf>
    <xf numFmtId="0" fontId="28" fillId="2" borderId="2" xfId="0" applyFont="1" applyFill="1" applyBorder="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49" fontId="29" fillId="2" borderId="0" xfId="0" applyNumberFormat="1" applyFont="1" applyFill="1" applyAlignment="1">
      <alignment vertical="center"/>
    </xf>
    <xf numFmtId="49" fontId="30" fillId="2" borderId="0" xfId="0" applyNumberFormat="1" applyFont="1" applyFill="1" applyAlignment="1">
      <alignment vertical="center"/>
    </xf>
    <xf numFmtId="0" fontId="12" fillId="2" borderId="0" xfId="0" applyFont="1" applyFill="1" applyAlignment="1">
      <alignment vertical="center"/>
    </xf>
    <xf numFmtId="0" fontId="12" fillId="2" borderId="3" xfId="0" applyFont="1" applyFill="1" applyBorder="1" applyAlignment="1">
      <alignment vertical="center"/>
    </xf>
    <xf numFmtId="0" fontId="12" fillId="0" borderId="0" xfId="0" applyFont="1" applyAlignment="1">
      <alignment vertical="center"/>
    </xf>
    <xf numFmtId="49" fontId="29" fillId="5" borderId="0" xfId="0" applyNumberFormat="1" applyFont="1" applyFill="1" applyAlignment="1">
      <alignment horizontal="center" vertical="center"/>
    </xf>
    <xf numFmtId="0" fontId="26" fillId="2" borderId="0" xfId="0" applyFont="1" applyFill="1" applyAlignment="1">
      <alignment horizontal="center" vertical="center"/>
    </xf>
    <xf numFmtId="0" fontId="26" fillId="2" borderId="0" xfId="0" applyFont="1" applyFill="1" applyAlignment="1">
      <alignment horizontal="center" vertical="center" shrinkToFit="1"/>
    </xf>
    <xf numFmtId="0" fontId="29" fillId="2" borderId="0" xfId="0" applyFont="1" applyFill="1" applyAlignment="1">
      <alignment horizontal="center" vertical="center"/>
    </xf>
    <xf numFmtId="0" fontId="31" fillId="2" borderId="0" xfId="0" applyFont="1" applyFill="1" applyAlignment="1">
      <alignment vertical="center"/>
    </xf>
    <xf numFmtId="0" fontId="32" fillId="2" borderId="0" xfId="0" applyFont="1" applyFill="1" applyAlignment="1">
      <alignment vertical="center"/>
    </xf>
    <xf numFmtId="0" fontId="33" fillId="2" borderId="0" xfId="0" applyFont="1" applyFill="1" applyAlignment="1">
      <alignment horizontal="right" vertical="center"/>
    </xf>
    <xf numFmtId="0" fontId="34" fillId="6" borderId="4" xfId="0" applyFont="1" applyFill="1" applyBorder="1" applyAlignment="1">
      <alignment horizontal="right" vertical="center"/>
    </xf>
    <xf numFmtId="0" fontId="28" fillId="2" borderId="2" xfId="0" applyFont="1" applyFill="1" applyBorder="1" applyAlignment="1">
      <alignment vertical="center"/>
    </xf>
    <xf numFmtId="0" fontId="12" fillId="2" borderId="5" xfId="0" applyFont="1" applyFill="1" applyBorder="1" applyAlignment="1">
      <alignment vertical="center"/>
    </xf>
    <xf numFmtId="0" fontId="35" fillId="2" borderId="2" xfId="0" applyFont="1" applyFill="1" applyBorder="1" applyAlignment="1">
      <alignment horizontal="center" vertical="center"/>
    </xf>
    <xf numFmtId="0" fontId="36" fillId="2" borderId="2" xfId="0" applyFont="1" applyFill="1" applyBorder="1" applyAlignment="1">
      <alignment vertical="center"/>
    </xf>
    <xf numFmtId="0" fontId="26" fillId="2" borderId="2" xfId="0" applyFont="1" applyFill="1" applyBorder="1" applyAlignment="1">
      <alignment vertical="center"/>
    </xf>
    <xf numFmtId="0" fontId="28" fillId="2" borderId="6" xfId="0" applyFont="1" applyFill="1" applyBorder="1" applyAlignment="1">
      <alignment horizontal="center" vertical="center"/>
    </xf>
    <xf numFmtId="0" fontId="28" fillId="2" borderId="7" xfId="0" applyFont="1" applyFill="1" applyBorder="1" applyAlignment="1">
      <alignment horizontal="left" vertical="center"/>
    </xf>
    <xf numFmtId="0" fontId="35" fillId="2" borderId="0" xfId="0" applyFont="1" applyFill="1" applyAlignment="1">
      <alignment horizontal="center" vertical="center"/>
    </xf>
    <xf numFmtId="0" fontId="28" fillId="2" borderId="0" xfId="0" applyFont="1" applyFill="1" applyAlignment="1">
      <alignment horizontal="center" vertical="center"/>
    </xf>
    <xf numFmtId="0" fontId="34" fillId="6" borderId="7" xfId="0" applyFont="1" applyFill="1" applyBorder="1" applyAlignment="1">
      <alignment horizontal="right" vertical="center"/>
    </xf>
    <xf numFmtId="49" fontId="28" fillId="2" borderId="2" xfId="0" applyNumberFormat="1" applyFont="1" applyFill="1" applyBorder="1" applyAlignment="1">
      <alignment vertical="center"/>
    </xf>
    <xf numFmtId="49" fontId="28" fillId="2" borderId="0" xfId="0" applyNumberFormat="1" applyFont="1" applyFill="1" applyAlignment="1">
      <alignment vertical="center"/>
    </xf>
    <xf numFmtId="0" fontId="28" fillId="2" borderId="7" xfId="0" applyFont="1" applyFill="1" applyBorder="1" applyAlignment="1">
      <alignment vertical="center"/>
    </xf>
    <xf numFmtId="49" fontId="28" fillId="2" borderId="7" xfId="0" applyNumberFormat="1" applyFont="1" applyFill="1" applyBorder="1" applyAlignment="1">
      <alignment vertical="center"/>
    </xf>
    <xf numFmtId="0" fontId="28" fillId="2" borderId="6" xfId="0" applyFont="1" applyFill="1" applyBorder="1" applyAlignment="1">
      <alignment vertical="center"/>
    </xf>
    <xf numFmtId="0" fontId="37" fillId="2" borderId="6" xfId="0" applyFont="1" applyFill="1" applyBorder="1" applyAlignment="1">
      <alignment horizontal="center" vertical="center"/>
    </xf>
    <xf numFmtId="49" fontId="26" fillId="5" borderId="0" xfId="0" applyNumberFormat="1" applyFont="1" applyFill="1" applyAlignment="1">
      <alignment horizontal="center" vertical="center"/>
    </xf>
    <xf numFmtId="0" fontId="37" fillId="2" borderId="2" xfId="0" applyFont="1" applyFill="1" applyBorder="1" applyAlignment="1">
      <alignment horizontal="center" vertical="center"/>
    </xf>
    <xf numFmtId="0" fontId="12" fillId="2" borderId="8" xfId="0" applyFont="1" applyFill="1" applyBorder="1" applyAlignment="1">
      <alignment vertical="center"/>
    </xf>
    <xf numFmtId="49" fontId="28" fillId="2" borderId="6" xfId="0" applyNumberFormat="1" applyFont="1" applyFill="1" applyBorder="1" applyAlignment="1">
      <alignment vertical="center"/>
    </xf>
    <xf numFmtId="49" fontId="38" fillId="5" borderId="0" xfId="0" applyNumberFormat="1" applyFont="1" applyFill="1" applyAlignment="1">
      <alignment horizontal="center" vertical="center"/>
    </xf>
    <xf numFmtId="0" fontId="38" fillId="2" borderId="2" xfId="0" applyFont="1" applyFill="1" applyBorder="1" applyAlignment="1">
      <alignment vertical="center"/>
    </xf>
    <xf numFmtId="49" fontId="25" fillId="2" borderId="0" xfId="0" applyNumberFormat="1" applyFont="1" applyFill="1" applyAlignment="1">
      <alignment horizontal="center" vertical="center"/>
    </xf>
    <xf numFmtId="49" fontId="29" fillId="2" borderId="0" xfId="0" applyNumberFormat="1" applyFont="1" applyFill="1" applyAlignment="1">
      <alignment horizontal="center" vertical="center"/>
    </xf>
    <xf numFmtId="0" fontId="21" fillId="2" borderId="0" xfId="0" applyFont="1" applyFill="1" applyAlignment="1">
      <alignment horizontal="right" vertical="center"/>
    </xf>
    <xf numFmtId="0" fontId="29" fillId="2" borderId="0" xfId="0" applyFont="1" applyFill="1" applyAlignment="1">
      <alignment horizontal="left" vertical="center"/>
    </xf>
    <xf numFmtId="49" fontId="12" fillId="2" borderId="0" xfId="0" applyNumberFormat="1" applyFont="1" applyFill="1" applyAlignment="1">
      <alignment vertical="center"/>
    </xf>
    <xf numFmtId="0" fontId="2" fillId="2" borderId="0" xfId="0" applyFont="1" applyFill="1" applyAlignment="1">
      <alignment vertical="center"/>
    </xf>
    <xf numFmtId="0" fontId="39" fillId="2" borderId="0" xfId="0" applyFont="1" applyFill="1" applyAlignment="1">
      <alignment vertical="center"/>
    </xf>
    <xf numFmtId="0" fontId="40" fillId="2" borderId="0" xfId="0" applyFont="1" applyFill="1" applyAlignment="1">
      <alignment vertical="center"/>
    </xf>
    <xf numFmtId="0" fontId="29" fillId="7" borderId="0" xfId="0" applyFont="1" applyFill="1" applyAlignment="1">
      <alignment vertical="center"/>
    </xf>
    <xf numFmtId="49" fontId="41" fillId="2" borderId="0" xfId="0" applyNumberFormat="1" applyFont="1" applyFill="1" applyAlignment="1">
      <alignment horizontal="center" vertical="center"/>
    </xf>
    <xf numFmtId="49" fontId="42" fillId="7" borderId="0" xfId="0" applyNumberFormat="1" applyFont="1" applyFill="1" applyAlignment="1">
      <alignment vertical="center"/>
    </xf>
    <xf numFmtId="49" fontId="43" fillId="0" borderId="0" xfId="0" applyNumberFormat="1" applyFont="1" applyAlignment="1">
      <alignment horizontal="center" vertical="center"/>
    </xf>
    <xf numFmtId="49" fontId="42" fillId="2" borderId="0" xfId="0" applyNumberFormat="1" applyFont="1" applyFill="1" applyAlignment="1">
      <alignment vertical="center"/>
    </xf>
    <xf numFmtId="49" fontId="43" fillId="2" borderId="0" xfId="0" applyNumberFormat="1" applyFont="1" applyFill="1" applyAlignment="1">
      <alignment vertical="center"/>
    </xf>
    <xf numFmtId="0" fontId="0" fillId="2" borderId="0" xfId="0" applyFill="1" applyAlignment="1">
      <alignment vertical="center"/>
    </xf>
    <xf numFmtId="0" fontId="0" fillId="0" borderId="0" xfId="0" applyAlignment="1">
      <alignment vertical="center"/>
    </xf>
    <xf numFmtId="0" fontId="44" fillId="5" borderId="9" xfId="0" applyFont="1" applyFill="1" applyBorder="1" applyAlignment="1">
      <alignment vertical="center"/>
    </xf>
    <xf numFmtId="0" fontId="44" fillId="5" borderId="10" xfId="0" applyFont="1" applyFill="1" applyBorder="1" applyAlignment="1">
      <alignment vertical="center"/>
    </xf>
    <xf numFmtId="0" fontId="44" fillId="5" borderId="11" xfId="0" applyFont="1" applyFill="1" applyBorder="1" applyAlignment="1">
      <alignment vertical="center"/>
    </xf>
    <xf numFmtId="49" fontId="45" fillId="5" borderId="10" xfId="0" applyNumberFormat="1" applyFont="1" applyFill="1" applyBorder="1" applyAlignment="1">
      <alignment horizontal="center" vertical="center"/>
    </xf>
    <xf numFmtId="49" fontId="45" fillId="5" borderId="10" xfId="0" applyNumberFormat="1" applyFont="1" applyFill="1" applyBorder="1" applyAlignment="1">
      <alignment vertical="center"/>
    </xf>
    <xf numFmtId="49" fontId="45" fillId="5" borderId="10" xfId="0" applyNumberFormat="1" applyFont="1" applyFill="1" applyBorder="1" applyAlignment="1">
      <alignment horizontal="centerContinuous" vertical="center"/>
    </xf>
    <xf numFmtId="49" fontId="45" fillId="5" borderId="11" xfId="0" applyNumberFormat="1" applyFont="1" applyFill="1" applyBorder="1" applyAlignment="1">
      <alignment horizontal="centerContinuous" vertical="center"/>
    </xf>
    <xf numFmtId="49" fontId="46" fillId="5" borderId="10" xfId="0" applyNumberFormat="1" applyFont="1" applyFill="1" applyBorder="1" applyAlignment="1">
      <alignment vertical="center"/>
    </xf>
    <xf numFmtId="49" fontId="46" fillId="5" borderId="11" xfId="0" applyNumberFormat="1" applyFont="1" applyFill="1" applyBorder="1" applyAlignment="1">
      <alignment vertical="center"/>
    </xf>
    <xf numFmtId="49" fontId="44" fillId="5" borderId="10" xfId="0" applyNumberFormat="1" applyFont="1" applyFill="1" applyBorder="1" applyAlignment="1">
      <alignment horizontal="left" vertical="center"/>
    </xf>
    <xf numFmtId="49" fontId="44" fillId="0" borderId="10" xfId="0" applyNumberFormat="1" applyFont="1" applyBorder="1" applyAlignment="1">
      <alignment horizontal="left" vertical="center"/>
    </xf>
    <xf numFmtId="49" fontId="46" fillId="2" borderId="11" xfId="0" applyNumberFormat="1" applyFont="1" applyFill="1" applyBorder="1" applyAlignment="1">
      <alignment vertical="center"/>
    </xf>
    <xf numFmtId="0" fontId="21" fillId="0" borderId="0" xfId="0" applyFont="1" applyAlignment="1">
      <alignment vertical="center"/>
    </xf>
    <xf numFmtId="0" fontId="21" fillId="2" borderId="0" xfId="0" applyFont="1" applyFill="1" applyAlignment="1">
      <alignment vertical="center"/>
    </xf>
    <xf numFmtId="0" fontId="47" fillId="2" borderId="0" xfId="0" applyFont="1" applyFill="1" applyAlignment="1">
      <alignment vertical="center"/>
    </xf>
    <xf numFmtId="49" fontId="21" fillId="2" borderId="12" xfId="0" applyNumberFormat="1" applyFont="1" applyFill="1" applyBorder="1" applyAlignment="1">
      <alignment vertical="center"/>
    </xf>
    <xf numFmtId="49" fontId="21" fillId="2" borderId="13" xfId="0" applyNumberFormat="1" applyFont="1" applyFill="1" applyBorder="1" applyAlignment="1">
      <alignment vertical="center"/>
    </xf>
    <xf numFmtId="49" fontId="21" fillId="2" borderId="13" xfId="0" applyNumberFormat="1" applyFont="1" applyFill="1" applyBorder="1" applyAlignment="1">
      <alignment horizontal="right" vertical="center"/>
    </xf>
    <xf numFmtId="49" fontId="21" fillId="2" borderId="4" xfId="0" applyNumberFormat="1" applyFont="1" applyFill="1" applyBorder="1" applyAlignment="1">
      <alignment horizontal="right" vertical="center"/>
    </xf>
    <xf numFmtId="49" fontId="21" fillId="2" borderId="0" xfId="0" applyNumberFormat="1" applyFont="1" applyFill="1" applyAlignment="1">
      <alignment horizontal="center" vertical="center"/>
    </xf>
    <xf numFmtId="49" fontId="21" fillId="2" borderId="7" xfId="0" applyNumberFormat="1" applyFont="1" applyFill="1" applyBorder="1" applyAlignment="1">
      <alignment vertical="center"/>
    </xf>
    <xf numFmtId="49" fontId="48" fillId="2" borderId="0" xfId="0" applyNumberFormat="1" applyFont="1" applyFill="1" applyAlignment="1">
      <alignment horizontal="center" vertical="center"/>
    </xf>
    <xf numFmtId="49" fontId="21" fillId="2" borderId="0" xfId="0" applyNumberFormat="1" applyFont="1" applyFill="1" applyAlignment="1">
      <alignment vertical="center"/>
    </xf>
    <xf numFmtId="49" fontId="22" fillId="2" borderId="0" xfId="0" applyNumberFormat="1" applyFont="1" applyFill="1" applyAlignment="1">
      <alignment vertical="center"/>
    </xf>
    <xf numFmtId="49" fontId="22" fillId="2" borderId="7" xfId="0" applyNumberFormat="1" applyFont="1" applyFill="1" applyBorder="1" applyAlignment="1">
      <alignment vertical="center"/>
    </xf>
    <xf numFmtId="49" fontId="44" fillId="2" borderId="12" xfId="0" applyNumberFormat="1" applyFont="1" applyFill="1" applyBorder="1" applyAlignment="1">
      <alignment vertical="center"/>
    </xf>
    <xf numFmtId="49" fontId="44" fillId="2" borderId="13" xfId="0" applyNumberFormat="1" applyFont="1" applyFill="1" applyBorder="1" applyAlignment="1">
      <alignment vertical="center"/>
    </xf>
    <xf numFmtId="49" fontId="21" fillId="2" borderId="14" xfId="0" applyNumberFormat="1" applyFont="1" applyFill="1" applyBorder="1" applyAlignment="1">
      <alignment vertical="center"/>
    </xf>
    <xf numFmtId="49" fontId="21" fillId="2" borderId="2" xfId="0" applyNumberFormat="1" applyFont="1" applyFill="1" applyBorder="1" applyAlignment="1">
      <alignment vertical="center"/>
    </xf>
    <xf numFmtId="49" fontId="21" fillId="2" borderId="2" xfId="0" applyNumberFormat="1" applyFont="1" applyFill="1" applyBorder="1" applyAlignment="1">
      <alignment horizontal="right" vertical="center"/>
    </xf>
    <xf numFmtId="49" fontId="21" fillId="2" borderId="6" xfId="0" applyNumberFormat="1" applyFont="1" applyFill="1" applyBorder="1" applyAlignment="1">
      <alignment horizontal="right" vertical="center"/>
    </xf>
    <xf numFmtId="0" fontId="21" fillId="2" borderId="2" xfId="0" applyFont="1" applyFill="1" applyBorder="1" applyAlignment="1">
      <alignment vertical="center"/>
    </xf>
    <xf numFmtId="49" fontId="22" fillId="2" borderId="2" xfId="0" applyNumberFormat="1" applyFont="1" applyFill="1" applyBorder="1" applyAlignment="1">
      <alignment vertical="center"/>
    </xf>
    <xf numFmtId="49" fontId="22" fillId="2" borderId="6" xfId="0" applyNumberFormat="1" applyFont="1" applyFill="1" applyBorder="1" applyAlignment="1">
      <alignment vertical="center"/>
    </xf>
    <xf numFmtId="49" fontId="21" fillId="5" borderId="12" xfId="0" applyNumberFormat="1" applyFont="1" applyFill="1" applyBorder="1" applyAlignment="1">
      <alignment vertical="center"/>
    </xf>
    <xf numFmtId="49" fontId="21" fillId="5" borderId="13" xfId="0" applyNumberFormat="1" applyFont="1" applyFill="1" applyBorder="1" applyAlignment="1">
      <alignment vertical="center"/>
    </xf>
    <xf numFmtId="49" fontId="21" fillId="5" borderId="13" xfId="0" applyNumberFormat="1" applyFont="1" applyFill="1" applyBorder="1" applyAlignment="1">
      <alignment horizontal="right" vertical="center"/>
    </xf>
    <xf numFmtId="49" fontId="21" fillId="5" borderId="4" xfId="0" applyNumberFormat="1" applyFont="1" applyFill="1" applyBorder="1" applyAlignment="1">
      <alignment horizontal="right" vertical="center"/>
    </xf>
    <xf numFmtId="0" fontId="21" fillId="5" borderId="15" xfId="0" applyFont="1" applyFill="1" applyBorder="1" applyAlignment="1">
      <alignment vertical="center"/>
    </xf>
    <xf numFmtId="49" fontId="21" fillId="5" borderId="7" xfId="0" applyNumberFormat="1" applyFont="1" applyFill="1" applyBorder="1" applyAlignment="1">
      <alignment horizontal="right" vertical="center"/>
    </xf>
    <xf numFmtId="0" fontId="44" fillId="5" borderId="15" xfId="0" applyFont="1" applyFill="1" applyBorder="1" applyAlignment="1">
      <alignment vertical="center"/>
    </xf>
    <xf numFmtId="0" fontId="44" fillId="5" borderId="0" xfId="0" applyFont="1" applyFill="1" applyAlignment="1">
      <alignment vertical="center"/>
    </xf>
    <xf numFmtId="0" fontId="44" fillId="5" borderId="7" xfId="0" applyFont="1" applyFill="1" applyBorder="1" applyAlignment="1">
      <alignment vertical="center"/>
    </xf>
    <xf numFmtId="49" fontId="21" fillId="5" borderId="15" xfId="0" applyNumberFormat="1" applyFont="1" applyFill="1" applyBorder="1" applyAlignment="1">
      <alignment vertical="center"/>
    </xf>
    <xf numFmtId="49" fontId="21" fillId="5" borderId="0" xfId="0" applyNumberFormat="1" applyFont="1" applyFill="1" applyAlignment="1">
      <alignment vertical="center"/>
    </xf>
    <xf numFmtId="0" fontId="21" fillId="5" borderId="0" xfId="0" applyFont="1" applyFill="1" applyAlignment="1">
      <alignment horizontal="right" vertical="center"/>
    </xf>
    <xf numFmtId="0" fontId="21" fillId="5" borderId="7" xfId="0" applyFont="1" applyFill="1" applyBorder="1" applyAlignment="1">
      <alignment horizontal="right" vertical="center"/>
    </xf>
    <xf numFmtId="49" fontId="21" fillId="5" borderId="14" xfId="0" applyNumberFormat="1" applyFont="1" applyFill="1" applyBorder="1" applyAlignment="1">
      <alignment vertical="center"/>
    </xf>
    <xf numFmtId="49" fontId="21" fillId="5" borderId="2" xfId="0" applyNumberFormat="1" applyFont="1" applyFill="1" applyBorder="1" applyAlignment="1">
      <alignment vertical="center"/>
    </xf>
    <xf numFmtId="0" fontId="21" fillId="5" borderId="2" xfId="0" applyFont="1" applyFill="1" applyBorder="1" applyAlignment="1">
      <alignment horizontal="right" vertical="center"/>
    </xf>
    <xf numFmtId="0" fontId="21" fillId="5" borderId="6" xfId="0" applyFont="1" applyFill="1" applyBorder="1" applyAlignment="1">
      <alignment horizontal="right" vertical="center"/>
    </xf>
    <xf numFmtId="49" fontId="21" fillId="2" borderId="2" xfId="0" applyNumberFormat="1" applyFont="1" applyFill="1" applyBorder="1" applyAlignment="1">
      <alignment horizontal="center" vertical="center"/>
    </xf>
    <xf numFmtId="49" fontId="21" fillId="2" borderId="6" xfId="0" applyNumberFormat="1" applyFont="1" applyFill="1" applyBorder="1" applyAlignment="1">
      <alignment vertical="center"/>
    </xf>
    <xf numFmtId="49" fontId="48" fillId="2" borderId="2" xfId="0" applyNumberFormat="1" applyFont="1" applyFill="1" applyBorder="1" applyAlignment="1">
      <alignment horizontal="center" vertical="center"/>
    </xf>
    <xf numFmtId="0" fontId="34" fillId="6" borderId="6" xfId="0" applyFont="1" applyFill="1" applyBorder="1" applyAlignment="1">
      <alignment horizontal="right" vertical="center"/>
    </xf>
    <xf numFmtId="0" fontId="22" fillId="0" borderId="0" xfId="0" applyFont="1"/>
    <xf numFmtId="0" fontId="13" fillId="0" borderId="0" xfId="0" applyFont="1"/>
    <xf numFmtId="0" fontId="0" fillId="2" borderId="0" xfId="0" applyFill="1"/>
    <xf numFmtId="49" fontId="3" fillId="0" borderId="0" xfId="0" applyNumberFormat="1" applyFont="1" applyAlignment="1">
      <alignment vertical="top"/>
    </xf>
    <xf numFmtId="49" fontId="4" fillId="0" borderId="0" xfId="0" applyNumberFormat="1"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49" fontId="7" fillId="0" borderId="0" xfId="0" applyNumberFormat="1" applyFont="1" applyAlignment="1">
      <alignment horizontal="center"/>
    </xf>
    <xf numFmtId="49" fontId="7" fillId="0" borderId="0" xfId="0" applyNumberFormat="1" applyFont="1" applyAlignment="1">
      <alignment horizontal="left"/>
    </xf>
    <xf numFmtId="49" fontId="8" fillId="0" borderId="0" xfId="0" applyNumberFormat="1" applyFont="1" applyAlignment="1">
      <alignment horizontal="left"/>
    </xf>
    <xf numFmtId="0" fontId="10" fillId="0" borderId="0" xfId="0" applyFont="1"/>
    <xf numFmtId="49" fontId="11" fillId="0" borderId="0" xfId="0" applyNumberFormat="1" applyFont="1" applyAlignment="1">
      <alignment horizontal="left"/>
    </xf>
    <xf numFmtId="0" fontId="11" fillId="0" borderId="0" xfId="0" applyFont="1" applyAlignment="1">
      <alignment horizontal="left"/>
    </xf>
    <xf numFmtId="49" fontId="10" fillId="0" borderId="0" xfId="0" applyNumberFormat="1" applyFont="1"/>
    <xf numFmtId="49" fontId="12" fillId="0" borderId="0" xfId="0" applyNumberFormat="1" applyFont="1"/>
    <xf numFmtId="49" fontId="13" fillId="0" borderId="0" xfId="0" applyNumberFormat="1" applyFont="1"/>
    <xf numFmtId="0" fontId="2" fillId="4" borderId="0" xfId="0" applyFont="1" applyFill="1"/>
    <xf numFmtId="0" fontId="2" fillId="4" borderId="0" xfId="0" applyFont="1" applyFill="1" applyAlignment="1">
      <alignment horizontal="center"/>
    </xf>
    <xf numFmtId="14" fontId="18" fillId="0" borderId="1" xfId="0" applyNumberFormat="1" applyFont="1" applyBorder="1" applyAlignment="1">
      <alignment horizontal="left" vertical="center"/>
    </xf>
    <xf numFmtId="49" fontId="18" fillId="0" borderId="1" xfId="0" applyNumberFormat="1" applyFont="1" applyBorder="1" applyAlignment="1">
      <alignment vertical="center"/>
    </xf>
    <xf numFmtId="49" fontId="0" fillId="0" borderId="1" xfId="0" applyNumberFormat="1" applyBorder="1" applyAlignment="1">
      <alignment vertical="center"/>
    </xf>
    <xf numFmtId="49" fontId="19" fillId="0" borderId="1" xfId="0" applyNumberFormat="1" applyFont="1" applyBorder="1" applyAlignment="1">
      <alignment vertical="center"/>
    </xf>
    <xf numFmtId="49" fontId="18" fillId="0" borderId="1" xfId="1" applyNumberFormat="1" applyFont="1" applyBorder="1" applyAlignment="1" applyProtection="1">
      <alignment vertical="center"/>
      <protection locked="0"/>
    </xf>
    <xf numFmtId="0" fontId="20" fillId="0" borderId="1" xfId="0" applyFont="1" applyBorder="1" applyAlignment="1">
      <alignment horizontal="left" vertical="center"/>
    </xf>
    <xf numFmtId="49" fontId="20" fillId="0" borderId="1" xfId="0" applyNumberFormat="1" applyFont="1" applyBorder="1" applyAlignment="1">
      <alignment horizontal="right" vertical="center"/>
    </xf>
    <xf numFmtId="49" fontId="23" fillId="5" borderId="0" xfId="0" applyNumberFormat="1" applyFont="1" applyFill="1" applyAlignment="1">
      <alignment horizontal="right" vertical="center"/>
    </xf>
    <xf numFmtId="0" fontId="23" fillId="0" borderId="0" xfId="0" applyFont="1"/>
    <xf numFmtId="0" fontId="26" fillId="0" borderId="2" xfId="0" applyFont="1" applyBorder="1" applyAlignment="1">
      <alignment horizontal="center" vertical="center"/>
    </xf>
    <xf numFmtId="0" fontId="26" fillId="0" borderId="2" xfId="0" applyFont="1" applyBorder="1" applyAlignment="1">
      <alignment horizontal="center" vertical="center" shrinkToFit="1"/>
    </xf>
    <xf numFmtId="0" fontId="27" fillId="8" borderId="2" xfId="0" applyFont="1" applyFill="1" applyBorder="1" applyAlignment="1">
      <alignment horizontal="center" vertical="center"/>
    </xf>
    <xf numFmtId="0" fontId="25" fillId="0" borderId="2" xfId="0" applyFont="1" applyBorder="1" applyAlignment="1">
      <alignment vertical="center"/>
    </xf>
    <xf numFmtId="0" fontId="28" fillId="0" borderId="2" xfId="0" applyFont="1" applyBorder="1" applyAlignment="1">
      <alignment horizontal="center" vertical="center"/>
    </xf>
    <xf numFmtId="0" fontId="28" fillId="0" borderId="0" xfId="0" applyFont="1" applyAlignment="1">
      <alignment vertical="center"/>
    </xf>
    <xf numFmtId="0" fontId="12" fillId="0" borderId="3" xfId="0" applyFont="1" applyBorder="1" applyAlignment="1">
      <alignment vertical="center"/>
    </xf>
    <xf numFmtId="0" fontId="26" fillId="0" borderId="0" xfId="0" applyFont="1" applyAlignment="1">
      <alignment horizontal="center" vertical="center"/>
    </xf>
    <xf numFmtId="0" fontId="26" fillId="0" borderId="0" xfId="0" applyFont="1" applyAlignment="1">
      <alignment horizontal="center" vertical="center" shrinkToFit="1"/>
    </xf>
    <xf numFmtId="0" fontId="29"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horizontal="right" vertical="center"/>
    </xf>
    <xf numFmtId="0" fontId="28" fillId="0" borderId="2" xfId="0" applyFont="1" applyBorder="1" applyAlignment="1">
      <alignment vertical="center"/>
    </xf>
    <xf numFmtId="0" fontId="12" fillId="0" borderId="5" xfId="0" applyFont="1" applyBorder="1" applyAlignment="1">
      <alignment vertical="center"/>
    </xf>
    <xf numFmtId="0" fontId="26" fillId="0" borderId="2" xfId="0" applyFont="1" applyBorder="1" applyAlignment="1">
      <alignment vertical="center"/>
    </xf>
    <xf numFmtId="0" fontId="29" fillId="0" borderId="2" xfId="0" applyFont="1" applyBorder="1" applyAlignment="1">
      <alignment vertical="center"/>
    </xf>
    <xf numFmtId="0" fontId="28" fillId="0" borderId="6" xfId="0" applyFont="1" applyBorder="1" applyAlignment="1">
      <alignment horizontal="center" vertical="center"/>
    </xf>
    <xf numFmtId="0" fontId="28" fillId="0" borderId="7" xfId="0" applyFont="1" applyBorder="1" applyAlignment="1">
      <alignment horizontal="left" vertical="center"/>
    </xf>
    <xf numFmtId="0" fontId="27" fillId="0" borderId="0" xfId="0" applyFont="1" applyAlignment="1">
      <alignment horizontal="center" vertical="center"/>
    </xf>
    <xf numFmtId="0" fontId="28" fillId="0" borderId="0" xfId="0" applyFont="1" applyAlignment="1">
      <alignment horizontal="center" vertical="center"/>
    </xf>
    <xf numFmtId="0" fontId="22" fillId="0" borderId="0" xfId="0" applyFont="1" applyAlignment="1">
      <alignment horizontal="right" vertical="center"/>
    </xf>
    <xf numFmtId="49" fontId="28" fillId="0" borderId="2" xfId="0" applyNumberFormat="1" applyFont="1" applyBorder="1" applyAlignment="1">
      <alignment vertical="center"/>
    </xf>
    <xf numFmtId="49" fontId="28" fillId="0" borderId="0" xfId="0" applyNumberFormat="1" applyFont="1" applyAlignment="1">
      <alignment vertical="center"/>
    </xf>
    <xf numFmtId="0" fontId="28" fillId="0" borderId="7" xfId="0" applyFont="1" applyBorder="1" applyAlignment="1">
      <alignment vertical="center"/>
    </xf>
    <xf numFmtId="49" fontId="28" fillId="0" borderId="7" xfId="0" applyNumberFormat="1" applyFont="1" applyBorder="1" applyAlignment="1">
      <alignment vertical="center"/>
    </xf>
    <xf numFmtId="0" fontId="28" fillId="0" borderId="6" xfId="0" applyFont="1" applyBorder="1" applyAlignment="1">
      <alignment vertical="center"/>
    </xf>
    <xf numFmtId="0" fontId="37" fillId="0" borderId="6" xfId="0" applyFont="1" applyBorder="1" applyAlignment="1">
      <alignment horizontal="center" vertical="center"/>
    </xf>
    <xf numFmtId="0" fontId="50" fillId="0" borderId="0" xfId="0" applyFont="1" applyAlignment="1">
      <alignment vertical="center"/>
    </xf>
    <xf numFmtId="0" fontId="39" fillId="0" borderId="0" xfId="0" applyFont="1" applyAlignment="1">
      <alignment vertical="center"/>
    </xf>
    <xf numFmtId="0" fontId="37" fillId="0" borderId="2" xfId="0" applyFont="1" applyBorder="1" applyAlignment="1">
      <alignment horizontal="center" vertical="center"/>
    </xf>
    <xf numFmtId="0" fontId="12" fillId="0" borderId="8" xfId="0" applyFont="1" applyBorder="1" applyAlignment="1">
      <alignment vertical="center"/>
    </xf>
    <xf numFmtId="49" fontId="28" fillId="0" borderId="6" xfId="0" applyNumberFormat="1" applyFont="1" applyBorder="1" applyAlignment="1">
      <alignment vertical="center"/>
    </xf>
    <xf numFmtId="0" fontId="40" fillId="0" borderId="0" xfId="0" applyFont="1" applyAlignment="1">
      <alignment vertical="center"/>
    </xf>
    <xf numFmtId="49" fontId="29" fillId="0" borderId="0" xfId="0" applyNumberFormat="1" applyFont="1" applyAlignment="1">
      <alignment horizontal="center" vertical="center"/>
    </xf>
    <xf numFmtId="49" fontId="25" fillId="0" borderId="0" xfId="0" applyNumberFormat="1" applyFont="1" applyAlignment="1">
      <alignment horizontal="center" vertical="center"/>
    </xf>
    <xf numFmtId="0" fontId="29" fillId="0" borderId="0" xfId="0" applyFont="1" applyAlignment="1">
      <alignment vertical="center"/>
    </xf>
    <xf numFmtId="49" fontId="29" fillId="0" borderId="0" xfId="0" applyNumberFormat="1" applyFont="1" applyAlignment="1">
      <alignment vertical="center"/>
    </xf>
    <xf numFmtId="0" fontId="21" fillId="0" borderId="0" xfId="0" applyFont="1" applyAlignment="1">
      <alignment horizontal="right" vertical="center"/>
    </xf>
    <xf numFmtId="0" fontId="29" fillId="0" borderId="0" xfId="0" applyFont="1" applyAlignment="1">
      <alignment horizontal="left" vertical="center"/>
    </xf>
    <xf numFmtId="49" fontId="42" fillId="0" borderId="0" xfId="0" applyNumberFormat="1" applyFont="1" applyAlignment="1">
      <alignment vertical="center"/>
    </xf>
    <xf numFmtId="49" fontId="21" fillId="0" borderId="12" xfId="0" applyNumberFormat="1" applyFont="1" applyBorder="1" applyAlignment="1">
      <alignment vertical="center"/>
    </xf>
    <xf numFmtId="49" fontId="21" fillId="0" borderId="13" xfId="0" applyNumberFormat="1" applyFont="1" applyBorder="1" applyAlignment="1">
      <alignment vertical="center"/>
    </xf>
    <xf numFmtId="49" fontId="21" fillId="0" borderId="13" xfId="0" applyNumberFormat="1" applyFont="1" applyBorder="1" applyAlignment="1">
      <alignment horizontal="right" vertical="center"/>
    </xf>
    <xf numFmtId="49" fontId="21" fillId="0" borderId="4" xfId="0" applyNumberFormat="1" applyFont="1" applyBorder="1" applyAlignment="1">
      <alignment horizontal="right" vertical="center"/>
    </xf>
    <xf numFmtId="49" fontId="21" fillId="0" borderId="0" xfId="0" applyNumberFormat="1" applyFont="1" applyAlignment="1">
      <alignment horizontal="center" vertical="center"/>
    </xf>
    <xf numFmtId="49" fontId="48" fillId="0" borderId="0" xfId="0" applyNumberFormat="1" applyFont="1" applyAlignment="1">
      <alignment horizontal="center" vertical="center"/>
    </xf>
    <xf numFmtId="49" fontId="21" fillId="0" borderId="0" xfId="0" applyNumberFormat="1" applyFont="1" applyAlignment="1">
      <alignment vertical="center"/>
    </xf>
    <xf numFmtId="49" fontId="22" fillId="0" borderId="0" xfId="0" applyNumberFormat="1" applyFont="1" applyAlignment="1">
      <alignment vertical="center"/>
    </xf>
    <xf numFmtId="49" fontId="22" fillId="0" borderId="7" xfId="0" applyNumberFormat="1" applyFont="1" applyBorder="1" applyAlignment="1">
      <alignment vertical="center"/>
    </xf>
    <xf numFmtId="49" fontId="44" fillId="5" borderId="12" xfId="0" applyNumberFormat="1" applyFont="1" applyFill="1" applyBorder="1" applyAlignment="1">
      <alignment vertical="center"/>
    </xf>
    <xf numFmtId="49" fontId="44" fillId="5" borderId="13" xfId="0" applyNumberFormat="1" applyFont="1" applyFill="1" applyBorder="1" applyAlignment="1">
      <alignment vertical="center"/>
    </xf>
    <xf numFmtId="49" fontId="22" fillId="5" borderId="7" xfId="0" applyNumberFormat="1" applyFont="1" applyFill="1" applyBorder="1" applyAlignment="1">
      <alignment vertical="center"/>
    </xf>
    <xf numFmtId="49" fontId="21" fillId="0" borderId="14" xfId="0" applyNumberFormat="1" applyFont="1" applyBorder="1" applyAlignment="1">
      <alignment vertical="center"/>
    </xf>
    <xf numFmtId="49" fontId="21" fillId="0" borderId="2" xfId="0" applyNumberFormat="1" applyFont="1" applyBorder="1" applyAlignment="1">
      <alignment vertical="center"/>
    </xf>
    <xf numFmtId="49" fontId="21" fillId="0" borderId="2" xfId="0" applyNumberFormat="1" applyFont="1" applyBorder="1" applyAlignment="1">
      <alignment horizontal="right" vertical="center"/>
    </xf>
    <xf numFmtId="49" fontId="21" fillId="0" borderId="6" xfId="0" applyNumberFormat="1" applyFont="1" applyBorder="1" applyAlignment="1">
      <alignment horizontal="right" vertical="center"/>
    </xf>
    <xf numFmtId="0" fontId="21" fillId="0" borderId="2" xfId="0" applyFont="1" applyBorder="1" applyAlignment="1">
      <alignment vertical="center"/>
    </xf>
    <xf numFmtId="49" fontId="22" fillId="0" borderId="2" xfId="0" applyNumberFormat="1" applyFont="1" applyBorder="1" applyAlignment="1">
      <alignment vertical="center"/>
    </xf>
    <xf numFmtId="49" fontId="22" fillId="0" borderId="6" xfId="0" applyNumberFormat="1" applyFont="1" applyBorder="1" applyAlignment="1">
      <alignment vertical="center"/>
    </xf>
    <xf numFmtId="49" fontId="21" fillId="0" borderId="2" xfId="0" applyNumberFormat="1" applyFont="1" applyBorder="1" applyAlignment="1">
      <alignment horizontal="center" vertical="center"/>
    </xf>
    <xf numFmtId="49" fontId="48" fillId="0" borderId="2" xfId="0" applyNumberFormat="1" applyFont="1" applyBorder="1" applyAlignment="1">
      <alignment horizontal="center" vertical="center"/>
    </xf>
    <xf numFmtId="0" fontId="11" fillId="2" borderId="0" xfId="0" applyFont="1" applyFill="1" applyAlignment="1">
      <alignment horizontal="left"/>
    </xf>
    <xf numFmtId="49" fontId="15" fillId="0" borderId="0" xfId="0" applyNumberFormat="1" applyFont="1" applyAlignment="1">
      <alignment vertical="center"/>
    </xf>
    <xf numFmtId="49" fontId="14" fillId="0" borderId="0" xfId="0" applyNumberFormat="1" applyFont="1" applyAlignment="1">
      <alignment vertical="center"/>
    </xf>
    <xf numFmtId="49" fontId="16" fillId="0" borderId="0" xfId="0" applyNumberFormat="1" applyFont="1" applyAlignment="1">
      <alignment horizontal="right" vertical="center"/>
    </xf>
    <xf numFmtId="49" fontId="19" fillId="0" borderId="0" xfId="0" applyNumberFormat="1" applyFont="1" applyAlignment="1">
      <alignment vertical="center"/>
    </xf>
    <xf numFmtId="49" fontId="18" fillId="0" borderId="0" xfId="0" applyNumberFormat="1" applyFont="1" applyAlignment="1">
      <alignment vertical="center"/>
    </xf>
    <xf numFmtId="49" fontId="12" fillId="4" borderId="0" xfId="0" applyNumberFormat="1" applyFont="1" applyFill="1"/>
    <xf numFmtId="0" fontId="0" fillId="0" borderId="0" xfId="0" applyAlignment="1">
      <alignment horizontal="center"/>
    </xf>
    <xf numFmtId="0" fontId="0" fillId="5" borderId="0" xfId="0" applyFill="1"/>
    <xf numFmtId="0" fontId="2" fillId="5" borderId="0" xfId="0" applyFont="1" applyFill="1"/>
    <xf numFmtId="0" fontId="51" fillId="5" borderId="0" xfId="0" applyFont="1" applyFill="1" applyAlignment="1">
      <alignment horizontal="center" shrinkToFit="1"/>
    </xf>
    <xf numFmtId="49" fontId="12" fillId="9" borderId="0" xfId="0" applyNumberFormat="1" applyFont="1" applyFill="1"/>
    <xf numFmtId="0" fontId="0" fillId="9" borderId="0" xfId="0" applyFill="1" applyAlignment="1">
      <alignment horizontal="center"/>
    </xf>
    <xf numFmtId="49" fontId="12" fillId="10" borderId="0" xfId="0" applyNumberFormat="1" applyFont="1" applyFill="1"/>
    <xf numFmtId="0" fontId="0" fillId="10" borderId="0" xfId="0" applyFill="1" applyAlignment="1">
      <alignment horizontal="center"/>
    </xf>
    <xf numFmtId="0" fontId="0" fillId="2" borderId="0" xfId="0" applyFill="1" applyAlignment="1">
      <alignment horizontal="center"/>
    </xf>
    <xf numFmtId="0" fontId="52" fillId="11" borderId="0" xfId="0" applyFont="1" applyFill="1"/>
    <xf numFmtId="0" fontId="2" fillId="2" borderId="2" xfId="0" applyFont="1" applyFill="1" applyBorder="1" applyAlignment="1">
      <alignment horizontal="center" vertical="center" shrinkToFit="1"/>
    </xf>
    <xf numFmtId="0" fontId="2" fillId="2" borderId="2" xfId="0" applyFont="1" applyFill="1" applyBorder="1" applyAlignment="1">
      <alignment vertical="center" shrinkToFit="1"/>
    </xf>
    <xf numFmtId="0" fontId="0" fillId="11" borderId="2" xfId="0" applyFill="1" applyBorder="1" applyAlignment="1">
      <alignment horizontal="center"/>
    </xf>
    <xf numFmtId="0" fontId="0" fillId="12" borderId="16" xfId="0" applyFill="1" applyBorder="1" applyAlignment="1">
      <alignment horizontal="center"/>
    </xf>
    <xf numFmtId="0" fontId="53" fillId="2" borderId="2" xfId="0" applyFont="1" applyFill="1" applyBorder="1" applyAlignment="1">
      <alignment horizontal="center"/>
    </xf>
    <xf numFmtId="0" fontId="52" fillId="2" borderId="0" xfId="0" applyFont="1" applyFill="1"/>
    <xf numFmtId="0" fontId="2" fillId="2" borderId="0" xfId="0" applyFont="1" applyFill="1" applyAlignment="1">
      <alignment shrinkToFit="1"/>
    </xf>
    <xf numFmtId="0" fontId="53" fillId="2" borderId="0" xfId="0" applyFont="1" applyFill="1" applyAlignment="1">
      <alignment horizontal="center"/>
    </xf>
    <xf numFmtId="0" fontId="0" fillId="13" borderId="0" xfId="0" applyFill="1"/>
    <xf numFmtId="0" fontId="0" fillId="2" borderId="17" xfId="0" applyFill="1" applyBorder="1" applyAlignment="1">
      <alignment horizontal="center" vertical="center"/>
    </xf>
    <xf numFmtId="0" fontId="0" fillId="2" borderId="2" xfId="0" applyFill="1" applyBorder="1"/>
    <xf numFmtId="49" fontId="45" fillId="5" borderId="13" xfId="0" applyNumberFormat="1" applyFont="1" applyFill="1" applyBorder="1" applyAlignment="1">
      <alignment horizontal="center" vertical="center"/>
    </xf>
    <xf numFmtId="49" fontId="45" fillId="5" borderId="13" xfId="0" applyNumberFormat="1" applyFont="1" applyFill="1" applyBorder="1" applyAlignment="1">
      <alignment vertical="center"/>
    </xf>
    <xf numFmtId="0" fontId="0" fillId="5" borderId="10" xfId="0" applyFill="1" applyBorder="1"/>
    <xf numFmtId="49" fontId="46" fillId="5" borderId="13" xfId="0" applyNumberFormat="1" applyFont="1" applyFill="1" applyBorder="1" applyAlignment="1">
      <alignment vertical="center"/>
    </xf>
    <xf numFmtId="49" fontId="44" fillId="5" borderId="13" xfId="0" applyNumberFormat="1" applyFont="1" applyFill="1" applyBorder="1" applyAlignment="1">
      <alignment horizontal="left" vertical="center"/>
    </xf>
    <xf numFmtId="49" fontId="44" fillId="0" borderId="0" xfId="0" applyNumberFormat="1" applyFont="1" applyAlignment="1">
      <alignment horizontal="left" vertical="center"/>
    </xf>
    <xf numFmtId="49" fontId="46" fillId="0" borderId="0" xfId="0" applyNumberFormat="1" applyFont="1" applyAlignment="1">
      <alignment vertical="center"/>
    </xf>
    <xf numFmtId="49" fontId="21" fillId="2" borderId="12" xfId="0" applyNumberFormat="1" applyFont="1" applyFill="1" applyBorder="1" applyAlignment="1">
      <alignment horizontal="center" vertical="center"/>
    </xf>
    <xf numFmtId="49" fontId="48" fillId="2" borderId="12" xfId="0" applyNumberFormat="1" applyFont="1" applyFill="1" applyBorder="1" applyAlignment="1">
      <alignment horizontal="center" vertical="center"/>
    </xf>
    <xf numFmtId="49" fontId="22" fillId="2" borderId="13" xfId="0" applyNumberFormat="1" applyFont="1" applyFill="1" applyBorder="1" applyAlignment="1">
      <alignment vertical="center"/>
    </xf>
    <xf numFmtId="49" fontId="21" fillId="2" borderId="4" xfId="0" applyNumberFormat="1" applyFont="1" applyFill="1" applyBorder="1" applyAlignment="1">
      <alignment vertical="center"/>
    </xf>
    <xf numFmtId="0" fontId="0" fillId="2" borderId="13" xfId="0" applyFill="1" applyBorder="1"/>
    <xf numFmtId="0" fontId="0" fillId="2" borderId="4" xfId="0" applyFill="1" applyBorder="1"/>
    <xf numFmtId="49" fontId="44" fillId="0" borderId="0" xfId="0" applyNumberFormat="1" applyFont="1" applyAlignment="1">
      <alignment vertical="center"/>
    </xf>
    <xf numFmtId="49" fontId="21" fillId="2" borderId="15" xfId="0" applyNumberFormat="1" applyFont="1" applyFill="1" applyBorder="1" applyAlignment="1">
      <alignment horizontal="center" vertical="center"/>
    </xf>
    <xf numFmtId="49" fontId="48" fillId="2" borderId="15" xfId="0" applyNumberFormat="1" applyFont="1" applyFill="1" applyBorder="1" applyAlignment="1">
      <alignment horizontal="center" vertical="center"/>
    </xf>
    <xf numFmtId="0" fontId="21" fillId="2" borderId="14" xfId="0" applyFont="1" applyFill="1" applyBorder="1" applyAlignment="1">
      <alignment vertical="center"/>
    </xf>
    <xf numFmtId="0" fontId="0" fillId="2" borderId="6" xfId="0" applyFill="1" applyBorder="1"/>
    <xf numFmtId="49" fontId="21" fillId="2" borderId="15" xfId="0" applyNumberFormat="1" applyFont="1" applyFill="1" applyBorder="1" applyAlignment="1">
      <alignment vertical="center"/>
    </xf>
    <xf numFmtId="0" fontId="0" fillId="2" borderId="7" xfId="0" applyFill="1" applyBorder="1"/>
    <xf numFmtId="49" fontId="21" fillId="2" borderId="14" xfId="0" applyNumberFormat="1" applyFont="1" applyFill="1" applyBorder="1" applyAlignment="1">
      <alignment horizontal="center" vertical="center"/>
    </xf>
    <xf numFmtId="49" fontId="48" fillId="2" borderId="14" xfId="0" applyNumberFormat="1" applyFont="1" applyFill="1" applyBorder="1" applyAlignment="1">
      <alignment horizontal="center" vertical="center"/>
    </xf>
    <xf numFmtId="0" fontId="34" fillId="0" borderId="0" xfId="0" applyFont="1" applyAlignment="1">
      <alignment horizontal="right" vertical="center"/>
    </xf>
    <xf numFmtId="0" fontId="11" fillId="0" borderId="0" xfId="0" applyFont="1" applyAlignment="1">
      <alignment horizontal="left" vertical="center"/>
    </xf>
    <xf numFmtId="0" fontId="0" fillId="0" borderId="1" xfId="0" applyBorder="1"/>
    <xf numFmtId="49" fontId="0" fillId="0" borderId="0" xfId="0" applyNumberFormat="1"/>
    <xf numFmtId="0" fontId="39" fillId="0" borderId="2" xfId="0" applyFont="1" applyBorder="1" applyAlignment="1">
      <alignment vertical="center"/>
    </xf>
    <xf numFmtId="14" fontId="18" fillId="2" borderId="1" xfId="0" applyNumberFormat="1" applyFont="1" applyFill="1" applyBorder="1" applyAlignment="1">
      <alignment horizontal="left" vertical="center"/>
    </xf>
    <xf numFmtId="14" fontId="18" fillId="0" borderId="1" xfId="0" applyNumberFormat="1" applyFont="1" applyBorder="1" applyAlignment="1">
      <alignment horizontal="left" vertical="center"/>
    </xf>
    <xf numFmtId="0" fontId="21" fillId="2" borderId="13" xfId="0" applyFont="1" applyFill="1" applyBorder="1" applyAlignment="1">
      <alignment horizontal="left" vertical="center"/>
    </xf>
    <xf numFmtId="0" fontId="21" fillId="2" borderId="0" xfId="0" applyFont="1" applyFill="1" applyAlignment="1">
      <alignment horizontal="left" vertical="center"/>
    </xf>
    <xf numFmtId="0" fontId="0" fillId="0" borderId="17" xfId="0" applyBorder="1" applyAlignment="1">
      <alignment horizontal="right" vertical="center" shrinkToFit="1"/>
    </xf>
    <xf numFmtId="49" fontId="0" fillId="0" borderId="17" xfId="0" applyNumberFormat="1" applyBorder="1" applyAlignment="1">
      <alignment horizontal="center" vertical="center"/>
    </xf>
    <xf numFmtId="49" fontId="0" fillId="0" borderId="17" xfId="0" applyNumberFormat="1" applyBorder="1" applyAlignment="1">
      <alignment horizontal="center" vertical="center" shrinkToFit="1"/>
    </xf>
    <xf numFmtId="49" fontId="0" fillId="14" borderId="17" xfId="0" applyNumberFormat="1" applyFill="1" applyBorder="1" applyAlignment="1">
      <alignment horizontal="center" vertical="center"/>
    </xf>
    <xf numFmtId="0" fontId="0" fillId="5" borderId="17" xfId="0" applyFill="1" applyBorder="1" applyAlignment="1">
      <alignment vertical="center"/>
    </xf>
    <xf numFmtId="0" fontId="0" fillId="0" borderId="17" xfId="0" applyBorder="1" applyAlignment="1">
      <alignment horizontal="center" vertical="center" shrinkToFit="1"/>
    </xf>
    <xf numFmtId="0" fontId="2" fillId="2" borderId="2" xfId="0" applyFont="1" applyFill="1" applyBorder="1" applyAlignment="1">
      <alignment vertical="center" shrinkToFit="1"/>
    </xf>
    <xf numFmtId="49" fontId="3" fillId="2" borderId="0" xfId="0" applyNumberFormat="1" applyFont="1" applyFill="1" applyAlignment="1">
      <alignment vertical="top" shrinkToFit="1"/>
    </xf>
    <xf numFmtId="0" fontId="0" fillId="2" borderId="2" xfId="0" applyFill="1" applyBorder="1" applyAlignment="1">
      <alignment vertical="center" shrinkToFit="1"/>
    </xf>
    <xf numFmtId="0" fontId="0" fillId="14" borderId="17" xfId="0" applyFill="1" applyBorder="1" applyAlignment="1">
      <alignment horizontal="center" vertical="center"/>
    </xf>
    <xf numFmtId="0" fontId="0" fillId="0" borderId="17" xfId="0" applyBorder="1" applyAlignment="1">
      <alignment horizontal="center" vertical="center"/>
    </xf>
  </cellXfs>
  <cellStyles count="3">
    <cellStyle name="Normál" xfId="0" builtinId="0"/>
    <cellStyle name="Normál 2" xfId="2"/>
    <cellStyle name="Pénznem" xfId="1" builtinId="4"/>
  </cellStyles>
  <dxfs count="82">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B4CCC3E9-FF60-4B98-B1A4-4B15C1D55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9458" name="Button 2"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a16="http://schemas.microsoft.com/office/drawing/2014/main" id="{560F7749-6ED9-42A5-9C9A-19545E0E9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2" name="Kép 2">
          <a:extLst>
            <a:ext uri="{FF2B5EF4-FFF2-40B4-BE49-F238E27FC236}">
              <a16:creationId xmlns:a16="http://schemas.microsoft.com/office/drawing/2014/main" id="{8DC34A0C-4420-4270-834E-21444D77C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564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2" name="Kép 2">
          <a:extLst>
            <a:ext uri="{FF2B5EF4-FFF2-40B4-BE49-F238E27FC236}">
              <a16:creationId xmlns:a16="http://schemas.microsoft.com/office/drawing/2014/main" id="{A6306207-E2FA-48D0-9B4F-808BD45DE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2" name="Kép 2">
          <a:extLst>
            <a:ext uri="{FF2B5EF4-FFF2-40B4-BE49-F238E27FC236}">
              <a16:creationId xmlns:a16="http://schemas.microsoft.com/office/drawing/2014/main" id="{77E2E39D-EADA-4189-B625-CE04020C2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282F9B5E-603B-4446-9102-450DD0ACBF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2" name="Kép 2">
          <a:extLst>
            <a:ext uri="{FF2B5EF4-FFF2-40B4-BE49-F238E27FC236}">
              <a16:creationId xmlns:a16="http://schemas.microsoft.com/office/drawing/2014/main" id="{98AA0314-FA51-4202-8CCC-97D5F6651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2" name="Kép 2">
          <a:extLst>
            <a:ext uri="{FF2B5EF4-FFF2-40B4-BE49-F238E27FC236}">
              <a16:creationId xmlns:a16="http://schemas.microsoft.com/office/drawing/2014/main" id="{FFC3BE6A-4690-45D0-B9B1-933D9B3D2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csika/Downloads/verseny_jo20180225%2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csika/OneDrive/Asztali%20g&#233;p/Versenyb&#237;r&#243;/Bp.k&#233;sz&#237;t&#3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alanos"/>
      <sheetName val="Birók"/>
      <sheetName val="1Q ELO"/>
      <sheetName val="1Q 8&gt;2"/>
      <sheetName val="1Q 8&gt;4"/>
      <sheetName val="1Q 16&gt;4"/>
      <sheetName val="F12_Lista"/>
      <sheetName val="1E3"/>
      <sheetName val="1E4"/>
      <sheetName val="1E5"/>
      <sheetName val="1E6"/>
      <sheetName val="1E7"/>
      <sheetName val="1E8"/>
      <sheetName val="F12_Tábla"/>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 val="verseny_jo20180225 (5)"/>
      <sheetName val="1MD ELO"/>
      <sheetName val="1MD 8"/>
    </sheetNames>
    <definedNames>
      <definedName name="Jun_Hide_CU"/>
      <definedName name="Jun_Show_CU"/>
    </definedNames>
    <sheetDataSet>
      <sheetData sheetId="0">
        <row r="6">
          <cell r="A6" t="str">
            <v>Korosztályos Budapest Csapatbajnokság 2026</v>
          </cell>
        </row>
        <row r="8">
          <cell r="A8" t="str">
            <v>F12</v>
          </cell>
        </row>
        <row r="10">
          <cell r="A10" t="str">
            <v>2026-06-20 - 2026-07-02</v>
          </cell>
          <cell r="C10" t="str">
            <v>Budapest</v>
          </cell>
          <cell r="E10" t="str">
            <v>Kovács Annamária</v>
          </cell>
        </row>
      </sheetData>
      <sheetData sheetId="1">
        <row r="21">
          <cell r="P21" t="str">
            <v>Bíró</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efreshError="1"/>
      <sheetData sheetId="3" refreshError="1"/>
      <sheetData sheetId="4" refreshError="1"/>
      <sheetData sheetId="5" refreshError="1"/>
      <sheetData sheetId="6">
        <row r="7">
          <cell r="A7">
            <v>1</v>
          </cell>
          <cell r="B7" t="str">
            <v>Pasarét TK I.</v>
          </cell>
          <cell r="H7">
            <v>27</v>
          </cell>
        </row>
        <row r="8">
          <cell r="A8">
            <v>2</v>
          </cell>
          <cell r="B8" t="str">
            <v xml:space="preserve">VASAS SC </v>
          </cell>
          <cell r="H8">
            <v>46</v>
          </cell>
        </row>
        <row r="9">
          <cell r="A9">
            <v>3</v>
          </cell>
          <cell r="B9" t="str">
            <v>Pasarét TK II.</v>
          </cell>
          <cell r="H9">
            <v>79</v>
          </cell>
        </row>
        <row r="10">
          <cell r="A10">
            <v>4</v>
          </cell>
          <cell r="B10" t="str">
            <v>PG Tenisz</v>
          </cell>
          <cell r="H10">
            <v>168</v>
          </cell>
        </row>
        <row r="11">
          <cell r="A11">
            <v>5</v>
          </cell>
          <cell r="B11" t="str">
            <v>Alfa TI</v>
          </cell>
          <cell r="H11">
            <v>1118</v>
          </cell>
        </row>
        <row r="12">
          <cell r="A12">
            <v>6</v>
          </cell>
          <cell r="B12" t="str">
            <v>Pillangó TK</v>
          </cell>
          <cell r="H12">
            <v>2071</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alanos"/>
      <sheetName val="Birók"/>
      <sheetName val="L14_lista"/>
      <sheetName val="L14_Tábla"/>
      <sheetName val="F12_lista"/>
      <sheetName val="F12_Tábla"/>
      <sheetName val="L12_Lista"/>
      <sheetName val="L12_Tábla"/>
      <sheetName val="F16_Lista"/>
      <sheetName val="F16_Tábla"/>
      <sheetName val="L16_Lista"/>
      <sheetName val="1E3 (5)"/>
      <sheetName val="L16_Tábla"/>
      <sheetName val="1E5 (5)"/>
      <sheetName val="1E6 (5)"/>
      <sheetName val="1E7 (5)"/>
      <sheetName val="1E8 (5)"/>
      <sheetName val="1MD 8 (5)"/>
      <sheetName val="1MD 16 (5)"/>
      <sheetName val="1MD 32 (5)"/>
      <sheetName val="1MD 64 (5)"/>
      <sheetName val=".."/>
      <sheetName val="1D 8 (5)"/>
      <sheetName val="1D 16 (5)"/>
      <sheetName val="1D 32 (5)"/>
      <sheetName val="Bp.készítő"/>
    </sheetNames>
    <definedNames>
      <definedName name="Jun_Hide_CU"/>
      <definedName name="Jun_Show_CU"/>
    </definedNames>
    <sheetDataSet>
      <sheetData sheetId="0">
        <row r="6">
          <cell r="A6" t="str">
            <v>Korosztályos Budapest Csapatbajnokság 2026</v>
          </cell>
        </row>
        <row r="8">
          <cell r="A8" t="str">
            <v>L14</v>
          </cell>
          <cell r="C8" t="str">
            <v>L12</v>
          </cell>
          <cell r="D8" t="str">
            <v>F16</v>
          </cell>
          <cell r="E8" t="str">
            <v>L16</v>
          </cell>
        </row>
        <row r="10">
          <cell r="A10" t="str">
            <v>2026-06-20 - 2026-07-02</v>
          </cell>
          <cell r="C10" t="str">
            <v>Budapest</v>
          </cell>
          <cell r="E10" t="str">
            <v>Kovács Annamária</v>
          </cell>
        </row>
      </sheetData>
      <sheetData sheetId="1">
        <row r="21">
          <cell r="P21" t="str">
            <v>Bíró</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ow r="7">
          <cell r="A7">
            <v>1</v>
          </cell>
          <cell r="B7" t="str">
            <v>PG Tenisz I.</v>
          </cell>
          <cell r="H7">
            <v>29</v>
          </cell>
          <cell r="Q7">
            <v>1</v>
          </cell>
        </row>
        <row r="8">
          <cell r="A8">
            <v>2</v>
          </cell>
          <cell r="B8" t="str">
            <v>PG Tenisz II.</v>
          </cell>
          <cell r="H8">
            <v>60</v>
          </cell>
          <cell r="Q8">
            <v>2</v>
          </cell>
        </row>
        <row r="9">
          <cell r="A9">
            <v>3</v>
          </cell>
          <cell r="B9" t="str">
            <v>PG Tenisz III.</v>
          </cell>
          <cell r="H9">
            <v>120</v>
          </cell>
        </row>
        <row r="10">
          <cell r="A10">
            <v>4</v>
          </cell>
          <cell r="B10" t="str">
            <v>Tenisz Műhely</v>
          </cell>
          <cell r="H10">
            <v>158</v>
          </cell>
        </row>
        <row r="11">
          <cell r="A11">
            <v>5</v>
          </cell>
          <cell r="B11" t="str">
            <v>HTF CSO-KO</v>
          </cell>
          <cell r="H11">
            <v>82</v>
          </cell>
        </row>
        <row r="12">
          <cell r="A12">
            <v>6</v>
          </cell>
          <cell r="B12" t="str">
            <v>MESE Tenisz Klub</v>
          </cell>
          <cell r="H12">
            <v>74</v>
          </cell>
        </row>
        <row r="13">
          <cell r="A13">
            <v>7</v>
          </cell>
          <cell r="B13" t="str">
            <v>MTK Budapest</v>
          </cell>
          <cell r="H13">
            <v>65</v>
          </cell>
        </row>
        <row r="14">
          <cell r="A14">
            <v>8</v>
          </cell>
          <cell r="B14" t="str">
            <v>X</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3"/>
      <sheetData sheetId="4">
        <row r="7">
          <cell r="A7">
            <v>1</v>
          </cell>
        </row>
      </sheetData>
      <sheetData sheetId="5"/>
      <sheetData sheetId="6">
        <row r="7">
          <cell r="A7">
            <v>1</v>
          </cell>
          <cell r="B7" t="str">
            <v>PG Tenisz</v>
          </cell>
          <cell r="H7">
            <v>26</v>
          </cell>
        </row>
        <row r="8">
          <cell r="A8">
            <v>2</v>
          </cell>
          <cell r="B8" t="str">
            <v xml:space="preserve">VASAS SC </v>
          </cell>
          <cell r="H8">
            <v>28</v>
          </cell>
        </row>
        <row r="9">
          <cell r="A9">
            <v>3</v>
          </cell>
          <cell r="B9" t="str">
            <v>Tenisz Műhely</v>
          </cell>
          <cell r="H9">
            <v>58</v>
          </cell>
        </row>
        <row r="10">
          <cell r="A10">
            <v>4</v>
          </cell>
          <cell r="B10" t="str">
            <v>Budapesti Honvéd SE</v>
          </cell>
          <cell r="H10">
            <v>109</v>
          </cell>
        </row>
        <row r="11">
          <cell r="A11">
            <v>5</v>
          </cell>
          <cell r="B11" t="str">
            <v>KSI</v>
          </cell>
          <cell r="H11">
            <v>119</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sheetData>
      <sheetData sheetId="7"/>
      <sheetData sheetId="8">
        <row r="7">
          <cell r="A7">
            <v>1</v>
          </cell>
          <cell r="B7" t="str">
            <v>Tenisz Műhely I.</v>
          </cell>
          <cell r="H7">
            <v>8</v>
          </cell>
          <cell r="Q7">
            <v>1</v>
          </cell>
        </row>
        <row r="8">
          <cell r="A8">
            <v>2</v>
          </cell>
          <cell r="B8" t="str">
            <v>Alfa TI</v>
          </cell>
          <cell r="H8">
            <v>18</v>
          </cell>
          <cell r="Q8">
            <v>2</v>
          </cell>
        </row>
        <row r="9">
          <cell r="A9">
            <v>3</v>
          </cell>
          <cell r="B9" t="str">
            <v>Pasarét TK I.</v>
          </cell>
          <cell r="H9">
            <v>23</v>
          </cell>
          <cell r="Q9">
            <v>3</v>
          </cell>
        </row>
        <row r="10">
          <cell r="A10">
            <v>4</v>
          </cell>
          <cell r="B10" t="str">
            <v>VASAS SC  I.</v>
          </cell>
          <cell r="H10">
            <v>76</v>
          </cell>
          <cell r="Q10">
            <v>4</v>
          </cell>
        </row>
        <row r="11">
          <cell r="A11">
            <v>5</v>
          </cell>
          <cell r="B11" t="str">
            <v>Pasarét TK II.</v>
          </cell>
          <cell r="H11">
            <v>81</v>
          </cell>
        </row>
        <row r="12">
          <cell r="A12">
            <v>6</v>
          </cell>
          <cell r="B12" t="str">
            <v>Budapesti Honvéd SE</v>
          </cell>
          <cell r="H12">
            <v>123</v>
          </cell>
        </row>
        <row r="13">
          <cell r="A13">
            <v>7</v>
          </cell>
          <cell r="B13" t="str">
            <v>VASAS SC  II.</v>
          </cell>
          <cell r="H13">
            <v>133</v>
          </cell>
        </row>
        <row r="14">
          <cell r="A14">
            <v>8</v>
          </cell>
          <cell r="B14" t="str">
            <v>Golden Ace</v>
          </cell>
          <cell r="H14">
            <v>134</v>
          </cell>
        </row>
        <row r="15">
          <cell r="A15">
            <v>9</v>
          </cell>
          <cell r="B15" t="str">
            <v>VASAS SC  III.</v>
          </cell>
          <cell r="H15">
            <v>144</v>
          </cell>
        </row>
        <row r="16">
          <cell r="A16">
            <v>10</v>
          </cell>
          <cell r="B16" t="str">
            <v>Tenisz Műhely II.</v>
          </cell>
          <cell r="H16">
            <v>177</v>
          </cell>
        </row>
        <row r="17">
          <cell r="A17">
            <v>11</v>
          </cell>
          <cell r="B17" t="str">
            <v>MTK Budapest I.</v>
          </cell>
          <cell r="H17">
            <v>180</v>
          </cell>
        </row>
        <row r="18">
          <cell r="A18">
            <v>12</v>
          </cell>
          <cell r="B18" t="str">
            <v>MTK Budapest II.</v>
          </cell>
          <cell r="H18">
            <v>209</v>
          </cell>
        </row>
        <row r="19">
          <cell r="A19">
            <v>13</v>
          </cell>
          <cell r="B19" t="str">
            <v>Metró RSC</v>
          </cell>
          <cell r="H19">
            <v>138</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9"/>
      <sheetData sheetId="10">
        <row r="7">
          <cell r="A7">
            <v>1</v>
          </cell>
          <cell r="B7" t="str">
            <v>Budapesti Honvéd SE</v>
          </cell>
          <cell r="H7">
            <v>18</v>
          </cell>
        </row>
        <row r="8">
          <cell r="A8">
            <v>2</v>
          </cell>
          <cell r="B8" t="str">
            <v>Tenisz Műhely</v>
          </cell>
          <cell r="H8">
            <v>19</v>
          </cell>
        </row>
        <row r="9">
          <cell r="A9">
            <v>3</v>
          </cell>
          <cell r="B9" t="str">
            <v xml:space="preserve">VASAS SC </v>
          </cell>
          <cell r="H9">
            <v>91</v>
          </cell>
        </row>
        <row r="10">
          <cell r="A10">
            <v>4</v>
          </cell>
          <cell r="B10" t="str">
            <v>MTK Budapest</v>
          </cell>
          <cell r="H10">
            <v>1070</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K5" sqref="K5"/>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4" customWidth="1"/>
    <col min="9" max="9" width="5.85546875" customWidth="1"/>
    <col min="10" max="10" width="1.7109375" style="169" customWidth="1"/>
    <col min="11" max="11" width="8.28515625" customWidth="1"/>
    <col min="12" max="12" width="10.7109375" style="169" customWidth="1"/>
    <col min="13" max="13" width="7.7109375" customWidth="1"/>
    <col min="14" max="14" width="1.42578125" style="170" customWidth="1"/>
    <col min="15" max="15" width="10.7109375" customWidth="1"/>
    <col min="16" max="16" width="1.7109375" style="169" customWidth="1"/>
    <col min="17" max="17" width="10.7109375" customWidth="1"/>
    <col min="18" max="18" width="1.7109375" style="170"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22" customWidth="1"/>
    <col min="257" max="258" width="3.28515625" customWidth="1"/>
    <col min="259" max="259" width="4.7109375" customWidth="1"/>
    <col min="260" max="260" width="7.28515625" customWidth="1"/>
    <col min="261" max="261" width="4.28515625" customWidth="1"/>
    <col min="262" max="262" width="12.7109375" customWidth="1"/>
    <col min="263" max="263" width="2.7109375" customWidth="1"/>
    <col min="264" max="264" width="7.7109375" customWidth="1"/>
    <col min="265" max="265" width="5.85546875" customWidth="1"/>
    <col min="266" max="266" width="1.7109375" customWidth="1"/>
    <col min="267" max="267" width="10.7109375" customWidth="1"/>
    <col min="268" max="268" width="1.7109375" customWidth="1"/>
    <col min="269" max="269" width="10.7109375" customWidth="1"/>
    <col min="270" max="270" width="1.7109375" customWidth="1"/>
    <col min="271" max="271" width="10.7109375" customWidth="1"/>
    <col min="272" max="272" width="1.7109375" customWidth="1"/>
    <col min="273" max="273" width="10.7109375" customWidth="1"/>
    <col min="274" max="274" width="1.7109375" customWidth="1"/>
    <col min="275" max="275" width="0" hidden="1" customWidth="1"/>
    <col min="276" max="276" width="8.7109375" customWidth="1"/>
    <col min="277" max="277" width="0" hidden="1" customWidth="1"/>
    <col min="281" max="290" width="0" hidden="1" customWidth="1"/>
    <col min="291" max="293" width="9.140625" customWidth="1"/>
    <col min="513" max="514" width="3.28515625" customWidth="1"/>
    <col min="515" max="515" width="4.7109375" customWidth="1"/>
    <col min="516" max="516" width="7.28515625" customWidth="1"/>
    <col min="517" max="517" width="4.28515625" customWidth="1"/>
    <col min="518" max="518" width="12.7109375" customWidth="1"/>
    <col min="519" max="519" width="2.7109375" customWidth="1"/>
    <col min="520" max="520" width="7.7109375" customWidth="1"/>
    <col min="521" max="521" width="5.85546875" customWidth="1"/>
    <col min="522" max="522" width="1.7109375" customWidth="1"/>
    <col min="523" max="523" width="10.7109375" customWidth="1"/>
    <col min="524" max="524" width="1.7109375" customWidth="1"/>
    <col min="525" max="525" width="10.7109375" customWidth="1"/>
    <col min="526" max="526" width="1.7109375" customWidth="1"/>
    <col min="527" max="527" width="10.7109375" customWidth="1"/>
    <col min="528" max="528" width="1.7109375" customWidth="1"/>
    <col min="529" max="529" width="10.7109375" customWidth="1"/>
    <col min="530" max="530" width="1.7109375" customWidth="1"/>
    <col min="531" max="531" width="0" hidden="1" customWidth="1"/>
    <col min="532" max="532" width="8.7109375" customWidth="1"/>
    <col min="533" max="533" width="0" hidden="1" customWidth="1"/>
    <col min="537" max="546" width="0" hidden="1" customWidth="1"/>
    <col min="547" max="549" width="9.140625" customWidth="1"/>
    <col min="769" max="770" width="3.28515625" customWidth="1"/>
    <col min="771" max="771" width="4.7109375" customWidth="1"/>
    <col min="772" max="772" width="7.28515625" customWidth="1"/>
    <col min="773" max="773" width="4.28515625" customWidth="1"/>
    <col min="774" max="774" width="12.7109375" customWidth="1"/>
    <col min="775" max="775" width="2.7109375" customWidth="1"/>
    <col min="776" max="776" width="7.7109375" customWidth="1"/>
    <col min="777" max="777" width="5.85546875" customWidth="1"/>
    <col min="778" max="778" width="1.7109375" customWidth="1"/>
    <col min="779" max="779" width="10.7109375" customWidth="1"/>
    <col min="780" max="780" width="1.7109375" customWidth="1"/>
    <col min="781" max="781" width="10.7109375" customWidth="1"/>
    <col min="782" max="782" width="1.7109375" customWidth="1"/>
    <col min="783" max="783" width="10.7109375" customWidth="1"/>
    <col min="784" max="784" width="1.7109375" customWidth="1"/>
    <col min="785" max="785" width="10.7109375" customWidth="1"/>
    <col min="786" max="786" width="1.7109375" customWidth="1"/>
    <col min="787" max="787" width="0" hidden="1" customWidth="1"/>
    <col min="788" max="788" width="8.7109375" customWidth="1"/>
    <col min="789" max="789" width="0" hidden="1" customWidth="1"/>
    <col min="793" max="802" width="0" hidden="1" customWidth="1"/>
    <col min="803" max="805" width="9.140625" customWidth="1"/>
    <col min="1025" max="1026" width="3.28515625" customWidth="1"/>
    <col min="1027" max="1027" width="4.7109375" customWidth="1"/>
    <col min="1028" max="1028" width="7.28515625" customWidth="1"/>
    <col min="1029" max="1029" width="4.28515625" customWidth="1"/>
    <col min="1030" max="1030" width="12.7109375" customWidth="1"/>
    <col min="1031" max="1031" width="2.7109375" customWidth="1"/>
    <col min="1032" max="1032" width="7.7109375" customWidth="1"/>
    <col min="1033" max="1033" width="5.85546875" customWidth="1"/>
    <col min="1034" max="1034" width="1.7109375" customWidth="1"/>
    <col min="1035" max="1035" width="10.7109375" customWidth="1"/>
    <col min="1036" max="1036" width="1.7109375" customWidth="1"/>
    <col min="1037" max="1037" width="10.7109375" customWidth="1"/>
    <col min="1038" max="1038" width="1.7109375" customWidth="1"/>
    <col min="1039" max="1039" width="10.7109375" customWidth="1"/>
    <col min="1040" max="1040" width="1.7109375" customWidth="1"/>
    <col min="1041" max="1041" width="10.7109375" customWidth="1"/>
    <col min="1042" max="1042" width="1.7109375" customWidth="1"/>
    <col min="1043" max="1043" width="0" hidden="1" customWidth="1"/>
    <col min="1044" max="1044" width="8.7109375" customWidth="1"/>
    <col min="1045" max="1045" width="0" hidden="1" customWidth="1"/>
    <col min="1049" max="1058" width="0" hidden="1" customWidth="1"/>
    <col min="1059" max="1061" width="9.140625" customWidth="1"/>
    <col min="1281" max="1282" width="3.28515625" customWidth="1"/>
    <col min="1283" max="1283" width="4.7109375" customWidth="1"/>
    <col min="1284" max="1284" width="7.28515625" customWidth="1"/>
    <col min="1285" max="1285" width="4.28515625" customWidth="1"/>
    <col min="1286" max="1286" width="12.7109375" customWidth="1"/>
    <col min="1287" max="1287" width="2.7109375" customWidth="1"/>
    <col min="1288" max="1288" width="7.7109375" customWidth="1"/>
    <col min="1289" max="1289" width="5.85546875" customWidth="1"/>
    <col min="1290" max="1290" width="1.7109375" customWidth="1"/>
    <col min="1291" max="1291" width="10.7109375" customWidth="1"/>
    <col min="1292" max="1292" width="1.7109375" customWidth="1"/>
    <col min="1293" max="1293" width="10.7109375" customWidth="1"/>
    <col min="1294" max="1294" width="1.7109375" customWidth="1"/>
    <col min="1295" max="1295" width="10.7109375" customWidth="1"/>
    <col min="1296" max="1296" width="1.7109375" customWidth="1"/>
    <col min="1297" max="1297" width="10.7109375" customWidth="1"/>
    <col min="1298" max="1298" width="1.7109375" customWidth="1"/>
    <col min="1299" max="1299" width="0" hidden="1" customWidth="1"/>
    <col min="1300" max="1300" width="8.7109375" customWidth="1"/>
    <col min="1301" max="1301" width="0" hidden="1" customWidth="1"/>
    <col min="1305" max="1314" width="0" hidden="1" customWidth="1"/>
    <col min="1315" max="1317" width="9.140625" customWidth="1"/>
    <col min="1537" max="1538" width="3.28515625" customWidth="1"/>
    <col min="1539" max="1539" width="4.7109375" customWidth="1"/>
    <col min="1540" max="1540" width="7.28515625" customWidth="1"/>
    <col min="1541" max="1541" width="4.28515625" customWidth="1"/>
    <col min="1542" max="1542" width="12.7109375" customWidth="1"/>
    <col min="1543" max="1543" width="2.7109375" customWidth="1"/>
    <col min="1544" max="1544" width="7.7109375" customWidth="1"/>
    <col min="1545" max="1545" width="5.85546875" customWidth="1"/>
    <col min="1546" max="1546" width="1.7109375" customWidth="1"/>
    <col min="1547" max="1547" width="10.7109375" customWidth="1"/>
    <col min="1548" max="1548" width="1.7109375" customWidth="1"/>
    <col min="1549" max="1549" width="10.7109375" customWidth="1"/>
    <col min="1550" max="1550" width="1.7109375" customWidth="1"/>
    <col min="1551" max="1551" width="10.7109375" customWidth="1"/>
    <col min="1552" max="1552" width="1.7109375" customWidth="1"/>
    <col min="1553" max="1553" width="10.7109375" customWidth="1"/>
    <col min="1554" max="1554" width="1.7109375" customWidth="1"/>
    <col min="1555" max="1555" width="0" hidden="1" customWidth="1"/>
    <col min="1556" max="1556" width="8.7109375" customWidth="1"/>
    <col min="1557" max="1557" width="0" hidden="1" customWidth="1"/>
    <col min="1561" max="1570" width="0" hidden="1" customWidth="1"/>
    <col min="1571" max="1573" width="9.140625" customWidth="1"/>
    <col min="1793" max="1794" width="3.28515625" customWidth="1"/>
    <col min="1795" max="1795" width="4.7109375" customWidth="1"/>
    <col min="1796" max="1796" width="7.28515625" customWidth="1"/>
    <col min="1797" max="1797" width="4.28515625" customWidth="1"/>
    <col min="1798" max="1798" width="12.7109375" customWidth="1"/>
    <col min="1799" max="1799" width="2.7109375" customWidth="1"/>
    <col min="1800" max="1800" width="7.7109375" customWidth="1"/>
    <col min="1801" max="1801" width="5.85546875" customWidth="1"/>
    <col min="1802" max="1802" width="1.7109375" customWidth="1"/>
    <col min="1803" max="1803" width="10.7109375" customWidth="1"/>
    <col min="1804" max="1804" width="1.7109375" customWidth="1"/>
    <col min="1805" max="1805" width="10.7109375" customWidth="1"/>
    <col min="1806" max="1806" width="1.7109375" customWidth="1"/>
    <col min="1807" max="1807" width="10.7109375" customWidth="1"/>
    <col min="1808" max="1808" width="1.7109375" customWidth="1"/>
    <col min="1809" max="1809" width="10.7109375" customWidth="1"/>
    <col min="1810" max="1810" width="1.7109375" customWidth="1"/>
    <col min="1811" max="1811" width="0" hidden="1" customWidth="1"/>
    <col min="1812" max="1812" width="8.7109375" customWidth="1"/>
    <col min="1813" max="1813" width="0" hidden="1" customWidth="1"/>
    <col min="1817" max="1826" width="0" hidden="1" customWidth="1"/>
    <col min="1827" max="1829" width="9.140625" customWidth="1"/>
    <col min="2049" max="2050" width="3.28515625" customWidth="1"/>
    <col min="2051" max="2051" width="4.7109375" customWidth="1"/>
    <col min="2052" max="2052" width="7.28515625" customWidth="1"/>
    <col min="2053" max="2053" width="4.28515625" customWidth="1"/>
    <col min="2054" max="2054" width="12.7109375" customWidth="1"/>
    <col min="2055" max="2055" width="2.7109375" customWidth="1"/>
    <col min="2056" max="2056" width="7.7109375" customWidth="1"/>
    <col min="2057" max="2057" width="5.85546875" customWidth="1"/>
    <col min="2058" max="2058" width="1.7109375" customWidth="1"/>
    <col min="2059" max="2059" width="10.7109375" customWidth="1"/>
    <col min="2060" max="2060" width="1.7109375" customWidth="1"/>
    <col min="2061" max="2061" width="10.7109375" customWidth="1"/>
    <col min="2062" max="2062" width="1.7109375" customWidth="1"/>
    <col min="2063" max="2063" width="10.7109375" customWidth="1"/>
    <col min="2064" max="2064" width="1.7109375" customWidth="1"/>
    <col min="2065" max="2065" width="10.7109375" customWidth="1"/>
    <col min="2066" max="2066" width="1.7109375" customWidth="1"/>
    <col min="2067" max="2067" width="0" hidden="1" customWidth="1"/>
    <col min="2068" max="2068" width="8.7109375" customWidth="1"/>
    <col min="2069" max="2069" width="0" hidden="1" customWidth="1"/>
    <col min="2073" max="2082" width="0" hidden="1" customWidth="1"/>
    <col min="2083" max="2085" width="9.140625" customWidth="1"/>
    <col min="2305" max="2306" width="3.28515625" customWidth="1"/>
    <col min="2307" max="2307" width="4.7109375" customWidth="1"/>
    <col min="2308" max="2308" width="7.28515625" customWidth="1"/>
    <col min="2309" max="2309" width="4.28515625" customWidth="1"/>
    <col min="2310" max="2310" width="12.7109375" customWidth="1"/>
    <col min="2311" max="2311" width="2.7109375" customWidth="1"/>
    <col min="2312" max="2312" width="7.7109375" customWidth="1"/>
    <col min="2313" max="2313" width="5.85546875" customWidth="1"/>
    <col min="2314" max="2314" width="1.7109375" customWidth="1"/>
    <col min="2315" max="2315" width="10.7109375" customWidth="1"/>
    <col min="2316" max="2316" width="1.7109375" customWidth="1"/>
    <col min="2317" max="2317" width="10.7109375" customWidth="1"/>
    <col min="2318" max="2318" width="1.7109375" customWidth="1"/>
    <col min="2319" max="2319" width="10.7109375" customWidth="1"/>
    <col min="2320" max="2320" width="1.7109375" customWidth="1"/>
    <col min="2321" max="2321" width="10.7109375" customWidth="1"/>
    <col min="2322" max="2322" width="1.7109375" customWidth="1"/>
    <col min="2323" max="2323" width="0" hidden="1" customWidth="1"/>
    <col min="2324" max="2324" width="8.7109375" customWidth="1"/>
    <col min="2325" max="2325" width="0" hidden="1" customWidth="1"/>
    <col min="2329" max="2338" width="0" hidden="1" customWidth="1"/>
    <col min="2339" max="2341" width="9.140625" customWidth="1"/>
    <col min="2561" max="2562" width="3.28515625" customWidth="1"/>
    <col min="2563" max="2563" width="4.7109375" customWidth="1"/>
    <col min="2564" max="2564" width="7.28515625" customWidth="1"/>
    <col min="2565" max="2565" width="4.28515625" customWidth="1"/>
    <col min="2566" max="2566" width="12.7109375" customWidth="1"/>
    <col min="2567" max="2567" width="2.7109375" customWidth="1"/>
    <col min="2568" max="2568" width="7.7109375" customWidth="1"/>
    <col min="2569" max="2569" width="5.85546875" customWidth="1"/>
    <col min="2570" max="2570" width="1.7109375" customWidth="1"/>
    <col min="2571" max="2571" width="10.7109375" customWidth="1"/>
    <col min="2572" max="2572" width="1.7109375" customWidth="1"/>
    <col min="2573" max="2573" width="10.7109375" customWidth="1"/>
    <col min="2574" max="2574" width="1.7109375" customWidth="1"/>
    <col min="2575" max="2575" width="10.7109375" customWidth="1"/>
    <col min="2576" max="2576" width="1.7109375" customWidth="1"/>
    <col min="2577" max="2577" width="10.7109375" customWidth="1"/>
    <col min="2578" max="2578" width="1.7109375" customWidth="1"/>
    <col min="2579" max="2579" width="0" hidden="1" customWidth="1"/>
    <col min="2580" max="2580" width="8.7109375" customWidth="1"/>
    <col min="2581" max="2581" width="0" hidden="1" customWidth="1"/>
    <col min="2585" max="2594" width="0" hidden="1" customWidth="1"/>
    <col min="2595" max="2597" width="9.140625" customWidth="1"/>
    <col min="2817" max="2818" width="3.28515625" customWidth="1"/>
    <col min="2819" max="2819" width="4.7109375" customWidth="1"/>
    <col min="2820" max="2820" width="7.28515625" customWidth="1"/>
    <col min="2821" max="2821" width="4.28515625" customWidth="1"/>
    <col min="2822" max="2822" width="12.7109375" customWidth="1"/>
    <col min="2823" max="2823" width="2.7109375" customWidth="1"/>
    <col min="2824" max="2824" width="7.7109375" customWidth="1"/>
    <col min="2825" max="2825" width="5.85546875" customWidth="1"/>
    <col min="2826" max="2826" width="1.7109375" customWidth="1"/>
    <col min="2827" max="2827" width="10.7109375" customWidth="1"/>
    <col min="2828" max="2828" width="1.7109375" customWidth="1"/>
    <col min="2829" max="2829" width="10.7109375" customWidth="1"/>
    <col min="2830" max="2830" width="1.7109375" customWidth="1"/>
    <col min="2831" max="2831" width="10.7109375" customWidth="1"/>
    <col min="2832" max="2832" width="1.7109375" customWidth="1"/>
    <col min="2833" max="2833" width="10.7109375" customWidth="1"/>
    <col min="2834" max="2834" width="1.7109375" customWidth="1"/>
    <col min="2835" max="2835" width="0" hidden="1" customWidth="1"/>
    <col min="2836" max="2836" width="8.7109375" customWidth="1"/>
    <col min="2837" max="2837" width="0" hidden="1" customWidth="1"/>
    <col min="2841" max="2850" width="0" hidden="1" customWidth="1"/>
    <col min="2851" max="2853" width="9.140625" customWidth="1"/>
    <col min="3073" max="3074" width="3.28515625" customWidth="1"/>
    <col min="3075" max="3075" width="4.7109375" customWidth="1"/>
    <col min="3076" max="3076" width="7.28515625" customWidth="1"/>
    <col min="3077" max="3077" width="4.28515625" customWidth="1"/>
    <col min="3078" max="3078" width="12.7109375" customWidth="1"/>
    <col min="3079" max="3079" width="2.7109375" customWidth="1"/>
    <col min="3080" max="3080" width="7.7109375" customWidth="1"/>
    <col min="3081" max="3081" width="5.85546875" customWidth="1"/>
    <col min="3082" max="3082" width="1.7109375" customWidth="1"/>
    <col min="3083" max="3083" width="10.7109375" customWidth="1"/>
    <col min="3084" max="3084" width="1.7109375" customWidth="1"/>
    <col min="3085" max="3085" width="10.7109375" customWidth="1"/>
    <col min="3086" max="3086" width="1.7109375" customWidth="1"/>
    <col min="3087" max="3087" width="10.7109375" customWidth="1"/>
    <col min="3088" max="3088" width="1.7109375" customWidth="1"/>
    <col min="3089" max="3089" width="10.7109375" customWidth="1"/>
    <col min="3090" max="3090" width="1.7109375" customWidth="1"/>
    <col min="3091" max="3091" width="0" hidden="1" customWidth="1"/>
    <col min="3092" max="3092" width="8.7109375" customWidth="1"/>
    <col min="3093" max="3093" width="0" hidden="1" customWidth="1"/>
    <col min="3097" max="3106" width="0" hidden="1" customWidth="1"/>
    <col min="3107" max="3109" width="9.140625" customWidth="1"/>
    <col min="3329" max="3330" width="3.28515625" customWidth="1"/>
    <col min="3331" max="3331" width="4.7109375" customWidth="1"/>
    <col min="3332" max="3332" width="7.28515625" customWidth="1"/>
    <col min="3333" max="3333" width="4.28515625" customWidth="1"/>
    <col min="3334" max="3334" width="12.7109375" customWidth="1"/>
    <col min="3335" max="3335" width="2.7109375" customWidth="1"/>
    <col min="3336" max="3336" width="7.7109375" customWidth="1"/>
    <col min="3337" max="3337" width="5.85546875" customWidth="1"/>
    <col min="3338" max="3338" width="1.7109375" customWidth="1"/>
    <col min="3339" max="3339" width="10.7109375" customWidth="1"/>
    <col min="3340" max="3340" width="1.7109375" customWidth="1"/>
    <col min="3341" max="3341" width="10.7109375" customWidth="1"/>
    <col min="3342" max="3342" width="1.7109375" customWidth="1"/>
    <col min="3343" max="3343" width="10.7109375" customWidth="1"/>
    <col min="3344" max="3344" width="1.7109375" customWidth="1"/>
    <col min="3345" max="3345" width="10.7109375" customWidth="1"/>
    <col min="3346" max="3346" width="1.7109375" customWidth="1"/>
    <col min="3347" max="3347" width="0" hidden="1" customWidth="1"/>
    <col min="3348" max="3348" width="8.7109375" customWidth="1"/>
    <col min="3349" max="3349" width="0" hidden="1" customWidth="1"/>
    <col min="3353" max="3362" width="0" hidden="1" customWidth="1"/>
    <col min="3363" max="3365" width="9.140625" customWidth="1"/>
    <col min="3585" max="3586" width="3.28515625" customWidth="1"/>
    <col min="3587" max="3587" width="4.7109375" customWidth="1"/>
    <col min="3588" max="3588" width="7.28515625" customWidth="1"/>
    <col min="3589" max="3589" width="4.28515625" customWidth="1"/>
    <col min="3590" max="3590" width="12.7109375" customWidth="1"/>
    <col min="3591" max="3591" width="2.7109375" customWidth="1"/>
    <col min="3592" max="3592" width="7.7109375" customWidth="1"/>
    <col min="3593" max="3593" width="5.85546875" customWidth="1"/>
    <col min="3594" max="3594" width="1.7109375" customWidth="1"/>
    <col min="3595" max="3595" width="10.7109375" customWidth="1"/>
    <col min="3596" max="3596" width="1.7109375" customWidth="1"/>
    <col min="3597" max="3597" width="10.7109375" customWidth="1"/>
    <col min="3598" max="3598" width="1.7109375" customWidth="1"/>
    <col min="3599" max="3599" width="10.7109375" customWidth="1"/>
    <col min="3600" max="3600" width="1.7109375" customWidth="1"/>
    <col min="3601" max="3601" width="10.7109375" customWidth="1"/>
    <col min="3602" max="3602" width="1.7109375" customWidth="1"/>
    <col min="3603" max="3603" width="0" hidden="1" customWidth="1"/>
    <col min="3604" max="3604" width="8.7109375" customWidth="1"/>
    <col min="3605" max="3605" width="0" hidden="1" customWidth="1"/>
    <col min="3609" max="3618" width="0" hidden="1" customWidth="1"/>
    <col min="3619" max="3621" width="9.140625" customWidth="1"/>
    <col min="3841" max="3842" width="3.28515625" customWidth="1"/>
    <col min="3843" max="3843" width="4.7109375" customWidth="1"/>
    <col min="3844" max="3844" width="7.28515625" customWidth="1"/>
    <col min="3845" max="3845" width="4.28515625" customWidth="1"/>
    <col min="3846" max="3846" width="12.7109375" customWidth="1"/>
    <col min="3847" max="3847" width="2.7109375" customWidth="1"/>
    <col min="3848" max="3848" width="7.7109375" customWidth="1"/>
    <col min="3849" max="3849" width="5.85546875" customWidth="1"/>
    <col min="3850" max="3850" width="1.7109375" customWidth="1"/>
    <col min="3851" max="3851" width="10.7109375" customWidth="1"/>
    <col min="3852" max="3852" width="1.7109375" customWidth="1"/>
    <col min="3853" max="3853" width="10.7109375" customWidth="1"/>
    <col min="3854" max="3854" width="1.7109375" customWidth="1"/>
    <col min="3855" max="3855" width="10.7109375" customWidth="1"/>
    <col min="3856" max="3856" width="1.7109375" customWidth="1"/>
    <col min="3857" max="3857" width="10.7109375" customWidth="1"/>
    <col min="3858" max="3858" width="1.7109375" customWidth="1"/>
    <col min="3859" max="3859" width="0" hidden="1" customWidth="1"/>
    <col min="3860" max="3860" width="8.7109375" customWidth="1"/>
    <col min="3861" max="3861" width="0" hidden="1" customWidth="1"/>
    <col min="3865" max="3874" width="0" hidden="1" customWidth="1"/>
    <col min="3875" max="3877" width="9.140625" customWidth="1"/>
    <col min="4097" max="4098" width="3.28515625" customWidth="1"/>
    <col min="4099" max="4099" width="4.7109375" customWidth="1"/>
    <col min="4100" max="4100" width="7.28515625" customWidth="1"/>
    <col min="4101" max="4101" width="4.28515625" customWidth="1"/>
    <col min="4102" max="4102" width="12.7109375" customWidth="1"/>
    <col min="4103" max="4103" width="2.7109375" customWidth="1"/>
    <col min="4104" max="4104" width="7.7109375" customWidth="1"/>
    <col min="4105" max="4105" width="5.85546875" customWidth="1"/>
    <col min="4106" max="4106" width="1.7109375" customWidth="1"/>
    <col min="4107" max="4107" width="10.7109375" customWidth="1"/>
    <col min="4108" max="4108" width="1.7109375" customWidth="1"/>
    <col min="4109" max="4109" width="10.7109375" customWidth="1"/>
    <col min="4110" max="4110" width="1.7109375" customWidth="1"/>
    <col min="4111" max="4111" width="10.7109375" customWidth="1"/>
    <col min="4112" max="4112" width="1.7109375" customWidth="1"/>
    <col min="4113" max="4113" width="10.7109375" customWidth="1"/>
    <col min="4114" max="4114" width="1.7109375" customWidth="1"/>
    <col min="4115" max="4115" width="0" hidden="1" customWidth="1"/>
    <col min="4116" max="4116" width="8.7109375" customWidth="1"/>
    <col min="4117" max="4117" width="0" hidden="1" customWidth="1"/>
    <col min="4121" max="4130" width="0" hidden="1" customWidth="1"/>
    <col min="4131" max="4133" width="9.140625" customWidth="1"/>
    <col min="4353" max="4354" width="3.28515625" customWidth="1"/>
    <col min="4355" max="4355" width="4.7109375" customWidth="1"/>
    <col min="4356" max="4356" width="7.28515625" customWidth="1"/>
    <col min="4357" max="4357" width="4.28515625" customWidth="1"/>
    <col min="4358" max="4358" width="12.7109375" customWidth="1"/>
    <col min="4359" max="4359" width="2.7109375" customWidth="1"/>
    <col min="4360" max="4360" width="7.7109375" customWidth="1"/>
    <col min="4361" max="4361" width="5.85546875" customWidth="1"/>
    <col min="4362" max="4362" width="1.7109375" customWidth="1"/>
    <col min="4363" max="4363" width="10.7109375" customWidth="1"/>
    <col min="4364" max="4364" width="1.7109375" customWidth="1"/>
    <col min="4365" max="4365" width="10.7109375" customWidth="1"/>
    <col min="4366" max="4366" width="1.7109375" customWidth="1"/>
    <col min="4367" max="4367" width="10.7109375" customWidth="1"/>
    <col min="4368" max="4368" width="1.7109375" customWidth="1"/>
    <col min="4369" max="4369" width="10.7109375" customWidth="1"/>
    <col min="4370" max="4370" width="1.7109375" customWidth="1"/>
    <col min="4371" max="4371" width="0" hidden="1" customWidth="1"/>
    <col min="4372" max="4372" width="8.7109375" customWidth="1"/>
    <col min="4373" max="4373" width="0" hidden="1" customWidth="1"/>
    <col min="4377" max="4386" width="0" hidden="1" customWidth="1"/>
    <col min="4387" max="4389" width="9.140625" customWidth="1"/>
    <col min="4609" max="4610" width="3.28515625" customWidth="1"/>
    <col min="4611" max="4611" width="4.7109375" customWidth="1"/>
    <col min="4612" max="4612" width="7.28515625" customWidth="1"/>
    <col min="4613" max="4613" width="4.28515625" customWidth="1"/>
    <col min="4614" max="4614" width="12.7109375" customWidth="1"/>
    <col min="4615" max="4615" width="2.7109375" customWidth="1"/>
    <col min="4616" max="4616" width="7.7109375" customWidth="1"/>
    <col min="4617" max="4617" width="5.85546875" customWidth="1"/>
    <col min="4618" max="4618" width="1.7109375" customWidth="1"/>
    <col min="4619" max="4619" width="10.7109375" customWidth="1"/>
    <col min="4620" max="4620" width="1.7109375" customWidth="1"/>
    <col min="4621" max="4621" width="10.7109375" customWidth="1"/>
    <col min="4622" max="4622" width="1.7109375" customWidth="1"/>
    <col min="4623" max="4623" width="10.7109375" customWidth="1"/>
    <col min="4624" max="4624" width="1.7109375" customWidth="1"/>
    <col min="4625" max="4625" width="10.7109375" customWidth="1"/>
    <col min="4626" max="4626" width="1.7109375" customWidth="1"/>
    <col min="4627" max="4627" width="0" hidden="1" customWidth="1"/>
    <col min="4628" max="4628" width="8.7109375" customWidth="1"/>
    <col min="4629" max="4629" width="0" hidden="1" customWidth="1"/>
    <col min="4633" max="4642" width="0" hidden="1" customWidth="1"/>
    <col min="4643" max="4645" width="9.140625" customWidth="1"/>
    <col min="4865" max="4866" width="3.28515625" customWidth="1"/>
    <col min="4867" max="4867" width="4.7109375" customWidth="1"/>
    <col min="4868" max="4868" width="7.28515625" customWidth="1"/>
    <col min="4869" max="4869" width="4.28515625" customWidth="1"/>
    <col min="4870" max="4870" width="12.7109375" customWidth="1"/>
    <col min="4871" max="4871" width="2.7109375" customWidth="1"/>
    <col min="4872" max="4872" width="7.7109375" customWidth="1"/>
    <col min="4873" max="4873" width="5.85546875" customWidth="1"/>
    <col min="4874" max="4874" width="1.7109375" customWidth="1"/>
    <col min="4875" max="4875" width="10.7109375" customWidth="1"/>
    <col min="4876" max="4876" width="1.7109375" customWidth="1"/>
    <col min="4877" max="4877" width="10.7109375" customWidth="1"/>
    <col min="4878" max="4878" width="1.7109375" customWidth="1"/>
    <col min="4879" max="4879" width="10.7109375" customWidth="1"/>
    <col min="4880" max="4880" width="1.7109375" customWidth="1"/>
    <col min="4881" max="4881" width="10.7109375" customWidth="1"/>
    <col min="4882" max="4882" width="1.7109375" customWidth="1"/>
    <col min="4883" max="4883" width="0" hidden="1" customWidth="1"/>
    <col min="4884" max="4884" width="8.7109375" customWidth="1"/>
    <col min="4885" max="4885" width="0" hidden="1" customWidth="1"/>
    <col min="4889" max="4898" width="0" hidden="1" customWidth="1"/>
    <col min="4899" max="4901" width="9.140625" customWidth="1"/>
    <col min="5121" max="5122" width="3.28515625" customWidth="1"/>
    <col min="5123" max="5123" width="4.7109375" customWidth="1"/>
    <col min="5124" max="5124" width="7.28515625" customWidth="1"/>
    <col min="5125" max="5125" width="4.28515625" customWidth="1"/>
    <col min="5126" max="5126" width="12.7109375" customWidth="1"/>
    <col min="5127" max="5127" width="2.7109375" customWidth="1"/>
    <col min="5128" max="5128" width="7.7109375" customWidth="1"/>
    <col min="5129" max="5129" width="5.85546875" customWidth="1"/>
    <col min="5130" max="5130" width="1.7109375" customWidth="1"/>
    <col min="5131" max="5131" width="10.7109375" customWidth="1"/>
    <col min="5132" max="5132" width="1.7109375" customWidth="1"/>
    <col min="5133" max="5133" width="10.7109375" customWidth="1"/>
    <col min="5134" max="5134" width="1.7109375" customWidth="1"/>
    <col min="5135" max="5135" width="10.7109375" customWidth="1"/>
    <col min="5136" max="5136" width="1.7109375" customWidth="1"/>
    <col min="5137" max="5137" width="10.7109375" customWidth="1"/>
    <col min="5138" max="5138" width="1.7109375" customWidth="1"/>
    <col min="5139" max="5139" width="0" hidden="1" customWidth="1"/>
    <col min="5140" max="5140" width="8.7109375" customWidth="1"/>
    <col min="5141" max="5141" width="0" hidden="1" customWidth="1"/>
    <col min="5145" max="5154" width="0" hidden="1" customWidth="1"/>
    <col min="5155" max="5157" width="9.140625" customWidth="1"/>
    <col min="5377" max="5378" width="3.28515625" customWidth="1"/>
    <col min="5379" max="5379" width="4.7109375" customWidth="1"/>
    <col min="5380" max="5380" width="7.28515625" customWidth="1"/>
    <col min="5381" max="5381" width="4.28515625" customWidth="1"/>
    <col min="5382" max="5382" width="12.7109375" customWidth="1"/>
    <col min="5383" max="5383" width="2.7109375" customWidth="1"/>
    <col min="5384" max="5384" width="7.7109375" customWidth="1"/>
    <col min="5385" max="5385" width="5.85546875" customWidth="1"/>
    <col min="5386" max="5386" width="1.7109375" customWidth="1"/>
    <col min="5387" max="5387" width="10.7109375" customWidth="1"/>
    <col min="5388" max="5388" width="1.7109375" customWidth="1"/>
    <col min="5389" max="5389" width="10.7109375" customWidth="1"/>
    <col min="5390" max="5390" width="1.7109375" customWidth="1"/>
    <col min="5391" max="5391" width="10.7109375" customWidth="1"/>
    <col min="5392" max="5392" width="1.7109375" customWidth="1"/>
    <col min="5393" max="5393" width="10.7109375" customWidth="1"/>
    <col min="5394" max="5394" width="1.7109375" customWidth="1"/>
    <col min="5395" max="5395" width="0" hidden="1" customWidth="1"/>
    <col min="5396" max="5396" width="8.7109375" customWidth="1"/>
    <col min="5397" max="5397" width="0" hidden="1" customWidth="1"/>
    <col min="5401" max="5410" width="0" hidden="1" customWidth="1"/>
    <col min="5411" max="5413" width="9.140625" customWidth="1"/>
    <col min="5633" max="5634" width="3.28515625" customWidth="1"/>
    <col min="5635" max="5635" width="4.7109375" customWidth="1"/>
    <col min="5636" max="5636" width="7.28515625" customWidth="1"/>
    <col min="5637" max="5637" width="4.28515625" customWidth="1"/>
    <col min="5638" max="5638" width="12.7109375" customWidth="1"/>
    <col min="5639" max="5639" width="2.7109375" customWidth="1"/>
    <col min="5640" max="5640" width="7.7109375" customWidth="1"/>
    <col min="5641" max="5641" width="5.85546875" customWidth="1"/>
    <col min="5642" max="5642" width="1.7109375" customWidth="1"/>
    <col min="5643" max="5643" width="10.7109375" customWidth="1"/>
    <col min="5644" max="5644" width="1.7109375" customWidth="1"/>
    <col min="5645" max="5645" width="10.7109375" customWidth="1"/>
    <col min="5646" max="5646" width="1.7109375" customWidth="1"/>
    <col min="5647" max="5647" width="10.7109375" customWidth="1"/>
    <col min="5648" max="5648" width="1.7109375" customWidth="1"/>
    <col min="5649" max="5649" width="10.7109375" customWidth="1"/>
    <col min="5650" max="5650" width="1.7109375" customWidth="1"/>
    <col min="5651" max="5651" width="0" hidden="1" customWidth="1"/>
    <col min="5652" max="5652" width="8.7109375" customWidth="1"/>
    <col min="5653" max="5653" width="0" hidden="1" customWidth="1"/>
    <col min="5657" max="5666" width="0" hidden="1" customWidth="1"/>
    <col min="5667" max="5669" width="9.140625" customWidth="1"/>
    <col min="5889" max="5890" width="3.28515625" customWidth="1"/>
    <col min="5891" max="5891" width="4.7109375" customWidth="1"/>
    <col min="5892" max="5892" width="7.28515625" customWidth="1"/>
    <col min="5893" max="5893" width="4.28515625" customWidth="1"/>
    <col min="5894" max="5894" width="12.7109375" customWidth="1"/>
    <col min="5895" max="5895" width="2.7109375" customWidth="1"/>
    <col min="5896" max="5896" width="7.7109375" customWidth="1"/>
    <col min="5897" max="5897" width="5.85546875" customWidth="1"/>
    <col min="5898" max="5898" width="1.7109375" customWidth="1"/>
    <col min="5899" max="5899" width="10.7109375" customWidth="1"/>
    <col min="5900" max="5900" width="1.7109375" customWidth="1"/>
    <col min="5901" max="5901" width="10.7109375" customWidth="1"/>
    <col min="5902" max="5902" width="1.7109375" customWidth="1"/>
    <col min="5903" max="5903" width="10.7109375" customWidth="1"/>
    <col min="5904" max="5904" width="1.7109375" customWidth="1"/>
    <col min="5905" max="5905" width="10.7109375" customWidth="1"/>
    <col min="5906" max="5906" width="1.7109375" customWidth="1"/>
    <col min="5907" max="5907" width="0" hidden="1" customWidth="1"/>
    <col min="5908" max="5908" width="8.7109375" customWidth="1"/>
    <col min="5909" max="5909" width="0" hidden="1" customWidth="1"/>
    <col min="5913" max="5922" width="0" hidden="1" customWidth="1"/>
    <col min="5923" max="5925" width="9.140625" customWidth="1"/>
    <col min="6145" max="6146" width="3.28515625" customWidth="1"/>
    <col min="6147" max="6147" width="4.7109375" customWidth="1"/>
    <col min="6148" max="6148" width="7.28515625" customWidth="1"/>
    <col min="6149" max="6149" width="4.28515625" customWidth="1"/>
    <col min="6150" max="6150" width="12.7109375" customWidth="1"/>
    <col min="6151" max="6151" width="2.7109375" customWidth="1"/>
    <col min="6152" max="6152" width="7.7109375" customWidth="1"/>
    <col min="6153" max="6153" width="5.85546875" customWidth="1"/>
    <col min="6154" max="6154" width="1.7109375" customWidth="1"/>
    <col min="6155" max="6155" width="10.7109375" customWidth="1"/>
    <col min="6156" max="6156" width="1.7109375" customWidth="1"/>
    <col min="6157" max="6157" width="10.7109375" customWidth="1"/>
    <col min="6158" max="6158" width="1.7109375" customWidth="1"/>
    <col min="6159" max="6159" width="10.7109375" customWidth="1"/>
    <col min="6160" max="6160" width="1.7109375" customWidth="1"/>
    <col min="6161" max="6161" width="10.7109375" customWidth="1"/>
    <col min="6162" max="6162" width="1.7109375" customWidth="1"/>
    <col min="6163" max="6163" width="0" hidden="1" customWidth="1"/>
    <col min="6164" max="6164" width="8.7109375" customWidth="1"/>
    <col min="6165" max="6165" width="0" hidden="1" customWidth="1"/>
    <col min="6169" max="6178" width="0" hidden="1" customWidth="1"/>
    <col min="6179" max="6181" width="9.140625" customWidth="1"/>
    <col min="6401" max="6402" width="3.28515625" customWidth="1"/>
    <col min="6403" max="6403" width="4.7109375" customWidth="1"/>
    <col min="6404" max="6404" width="7.28515625" customWidth="1"/>
    <col min="6405" max="6405" width="4.28515625" customWidth="1"/>
    <col min="6406" max="6406" width="12.7109375" customWidth="1"/>
    <col min="6407" max="6407" width="2.7109375" customWidth="1"/>
    <col min="6408" max="6408" width="7.7109375" customWidth="1"/>
    <col min="6409" max="6409" width="5.85546875" customWidth="1"/>
    <col min="6410" max="6410" width="1.7109375" customWidth="1"/>
    <col min="6411" max="6411" width="10.7109375" customWidth="1"/>
    <col min="6412" max="6412" width="1.7109375" customWidth="1"/>
    <col min="6413" max="6413" width="10.7109375" customWidth="1"/>
    <col min="6414" max="6414" width="1.7109375" customWidth="1"/>
    <col min="6415" max="6415" width="10.7109375" customWidth="1"/>
    <col min="6416" max="6416" width="1.7109375" customWidth="1"/>
    <col min="6417" max="6417" width="10.7109375" customWidth="1"/>
    <col min="6418" max="6418" width="1.7109375" customWidth="1"/>
    <col min="6419" max="6419" width="0" hidden="1" customWidth="1"/>
    <col min="6420" max="6420" width="8.7109375" customWidth="1"/>
    <col min="6421" max="6421" width="0" hidden="1" customWidth="1"/>
    <col min="6425" max="6434" width="0" hidden="1" customWidth="1"/>
    <col min="6435" max="6437" width="9.140625" customWidth="1"/>
    <col min="6657" max="6658" width="3.28515625" customWidth="1"/>
    <col min="6659" max="6659" width="4.7109375" customWidth="1"/>
    <col min="6660" max="6660" width="7.28515625" customWidth="1"/>
    <col min="6661" max="6661" width="4.28515625" customWidth="1"/>
    <col min="6662" max="6662" width="12.7109375" customWidth="1"/>
    <col min="6663" max="6663" width="2.7109375" customWidth="1"/>
    <col min="6664" max="6664" width="7.7109375" customWidth="1"/>
    <col min="6665" max="6665" width="5.85546875" customWidth="1"/>
    <col min="6666" max="6666" width="1.7109375" customWidth="1"/>
    <col min="6667" max="6667" width="10.7109375" customWidth="1"/>
    <col min="6668" max="6668" width="1.7109375" customWidth="1"/>
    <col min="6669" max="6669" width="10.7109375" customWidth="1"/>
    <col min="6670" max="6670" width="1.7109375" customWidth="1"/>
    <col min="6671" max="6671" width="10.7109375" customWidth="1"/>
    <col min="6672" max="6672" width="1.7109375" customWidth="1"/>
    <col min="6673" max="6673" width="10.7109375" customWidth="1"/>
    <col min="6674" max="6674" width="1.7109375" customWidth="1"/>
    <col min="6675" max="6675" width="0" hidden="1" customWidth="1"/>
    <col min="6676" max="6676" width="8.7109375" customWidth="1"/>
    <col min="6677" max="6677" width="0" hidden="1" customWidth="1"/>
    <col min="6681" max="6690" width="0" hidden="1" customWidth="1"/>
    <col min="6691" max="6693" width="9.140625" customWidth="1"/>
    <col min="6913" max="6914" width="3.28515625" customWidth="1"/>
    <col min="6915" max="6915" width="4.7109375" customWidth="1"/>
    <col min="6916" max="6916" width="7.28515625" customWidth="1"/>
    <col min="6917" max="6917" width="4.28515625" customWidth="1"/>
    <col min="6918" max="6918" width="12.7109375" customWidth="1"/>
    <col min="6919" max="6919" width="2.7109375" customWidth="1"/>
    <col min="6920" max="6920" width="7.7109375" customWidth="1"/>
    <col min="6921" max="6921" width="5.85546875" customWidth="1"/>
    <col min="6922" max="6922" width="1.7109375" customWidth="1"/>
    <col min="6923" max="6923" width="10.7109375" customWidth="1"/>
    <col min="6924" max="6924" width="1.7109375" customWidth="1"/>
    <col min="6925" max="6925" width="10.7109375" customWidth="1"/>
    <col min="6926" max="6926" width="1.7109375" customWidth="1"/>
    <col min="6927" max="6927" width="10.7109375" customWidth="1"/>
    <col min="6928" max="6928" width="1.7109375" customWidth="1"/>
    <col min="6929" max="6929" width="10.7109375" customWidth="1"/>
    <col min="6930" max="6930" width="1.7109375" customWidth="1"/>
    <col min="6931" max="6931" width="0" hidden="1" customWidth="1"/>
    <col min="6932" max="6932" width="8.7109375" customWidth="1"/>
    <col min="6933" max="6933" width="0" hidden="1" customWidth="1"/>
    <col min="6937" max="6946" width="0" hidden="1" customWidth="1"/>
    <col min="6947" max="6949" width="9.140625" customWidth="1"/>
    <col min="7169" max="7170" width="3.28515625" customWidth="1"/>
    <col min="7171" max="7171" width="4.7109375" customWidth="1"/>
    <col min="7172" max="7172" width="7.28515625" customWidth="1"/>
    <col min="7173" max="7173" width="4.28515625" customWidth="1"/>
    <col min="7174" max="7174" width="12.7109375" customWidth="1"/>
    <col min="7175" max="7175" width="2.7109375" customWidth="1"/>
    <col min="7176" max="7176" width="7.7109375" customWidth="1"/>
    <col min="7177" max="7177" width="5.85546875" customWidth="1"/>
    <col min="7178" max="7178" width="1.7109375" customWidth="1"/>
    <col min="7179" max="7179" width="10.7109375" customWidth="1"/>
    <col min="7180" max="7180" width="1.7109375" customWidth="1"/>
    <col min="7181" max="7181" width="10.7109375" customWidth="1"/>
    <col min="7182" max="7182" width="1.7109375" customWidth="1"/>
    <col min="7183" max="7183" width="10.7109375" customWidth="1"/>
    <col min="7184" max="7184" width="1.7109375" customWidth="1"/>
    <col min="7185" max="7185" width="10.7109375" customWidth="1"/>
    <col min="7186" max="7186" width="1.7109375" customWidth="1"/>
    <col min="7187" max="7187" width="0" hidden="1" customWidth="1"/>
    <col min="7188" max="7188" width="8.7109375" customWidth="1"/>
    <col min="7189" max="7189" width="0" hidden="1" customWidth="1"/>
    <col min="7193" max="7202" width="0" hidden="1" customWidth="1"/>
    <col min="7203" max="7205" width="9.140625" customWidth="1"/>
    <col min="7425" max="7426" width="3.28515625" customWidth="1"/>
    <col min="7427" max="7427" width="4.7109375" customWidth="1"/>
    <col min="7428" max="7428" width="7.28515625" customWidth="1"/>
    <col min="7429" max="7429" width="4.28515625" customWidth="1"/>
    <col min="7430" max="7430" width="12.7109375" customWidth="1"/>
    <col min="7431" max="7431" width="2.7109375" customWidth="1"/>
    <col min="7432" max="7432" width="7.7109375" customWidth="1"/>
    <col min="7433" max="7433" width="5.85546875" customWidth="1"/>
    <col min="7434" max="7434" width="1.7109375" customWidth="1"/>
    <col min="7435" max="7435" width="10.7109375" customWidth="1"/>
    <col min="7436" max="7436" width="1.7109375" customWidth="1"/>
    <col min="7437" max="7437" width="10.7109375" customWidth="1"/>
    <col min="7438" max="7438" width="1.7109375" customWidth="1"/>
    <col min="7439" max="7439" width="10.7109375" customWidth="1"/>
    <col min="7440" max="7440" width="1.7109375" customWidth="1"/>
    <col min="7441" max="7441" width="10.7109375" customWidth="1"/>
    <col min="7442" max="7442" width="1.7109375" customWidth="1"/>
    <col min="7443" max="7443" width="0" hidden="1" customWidth="1"/>
    <col min="7444" max="7444" width="8.7109375" customWidth="1"/>
    <col min="7445" max="7445" width="0" hidden="1" customWidth="1"/>
    <col min="7449" max="7458" width="0" hidden="1" customWidth="1"/>
    <col min="7459" max="7461" width="9.140625" customWidth="1"/>
    <col min="7681" max="7682" width="3.28515625" customWidth="1"/>
    <col min="7683" max="7683" width="4.7109375" customWidth="1"/>
    <col min="7684" max="7684" width="7.28515625" customWidth="1"/>
    <col min="7685" max="7685" width="4.28515625" customWidth="1"/>
    <col min="7686" max="7686" width="12.7109375" customWidth="1"/>
    <col min="7687" max="7687" width="2.7109375" customWidth="1"/>
    <col min="7688" max="7688" width="7.7109375" customWidth="1"/>
    <col min="7689" max="7689" width="5.85546875" customWidth="1"/>
    <col min="7690" max="7690" width="1.7109375" customWidth="1"/>
    <col min="7691" max="7691" width="10.7109375" customWidth="1"/>
    <col min="7692" max="7692" width="1.7109375" customWidth="1"/>
    <col min="7693" max="7693" width="10.7109375" customWidth="1"/>
    <col min="7694" max="7694" width="1.7109375" customWidth="1"/>
    <col min="7695" max="7695" width="10.7109375" customWidth="1"/>
    <col min="7696" max="7696" width="1.7109375" customWidth="1"/>
    <col min="7697" max="7697" width="10.7109375" customWidth="1"/>
    <col min="7698" max="7698" width="1.7109375" customWidth="1"/>
    <col min="7699" max="7699" width="0" hidden="1" customWidth="1"/>
    <col min="7700" max="7700" width="8.7109375" customWidth="1"/>
    <col min="7701" max="7701" width="0" hidden="1" customWidth="1"/>
    <col min="7705" max="7714" width="0" hidden="1" customWidth="1"/>
    <col min="7715" max="7717" width="9.140625" customWidth="1"/>
    <col min="7937" max="7938" width="3.28515625" customWidth="1"/>
    <col min="7939" max="7939" width="4.7109375" customWidth="1"/>
    <col min="7940" max="7940" width="7.28515625" customWidth="1"/>
    <col min="7941" max="7941" width="4.28515625" customWidth="1"/>
    <col min="7942" max="7942" width="12.7109375" customWidth="1"/>
    <col min="7943" max="7943" width="2.7109375" customWidth="1"/>
    <col min="7944" max="7944" width="7.7109375" customWidth="1"/>
    <col min="7945" max="7945" width="5.85546875" customWidth="1"/>
    <col min="7946" max="7946" width="1.7109375" customWidth="1"/>
    <col min="7947" max="7947" width="10.7109375" customWidth="1"/>
    <col min="7948" max="7948" width="1.7109375" customWidth="1"/>
    <col min="7949" max="7949" width="10.7109375" customWidth="1"/>
    <col min="7950" max="7950" width="1.7109375" customWidth="1"/>
    <col min="7951" max="7951" width="10.7109375" customWidth="1"/>
    <col min="7952" max="7952" width="1.7109375" customWidth="1"/>
    <col min="7953" max="7953" width="10.7109375" customWidth="1"/>
    <col min="7954" max="7954" width="1.7109375" customWidth="1"/>
    <col min="7955" max="7955" width="0" hidden="1" customWidth="1"/>
    <col min="7956" max="7956" width="8.7109375" customWidth="1"/>
    <col min="7957" max="7957" width="0" hidden="1" customWidth="1"/>
    <col min="7961" max="7970" width="0" hidden="1" customWidth="1"/>
    <col min="7971" max="7973" width="9.140625" customWidth="1"/>
    <col min="8193" max="8194" width="3.28515625" customWidth="1"/>
    <col min="8195" max="8195" width="4.7109375" customWidth="1"/>
    <col min="8196" max="8196" width="7.28515625" customWidth="1"/>
    <col min="8197" max="8197" width="4.28515625" customWidth="1"/>
    <col min="8198" max="8198" width="12.7109375" customWidth="1"/>
    <col min="8199" max="8199" width="2.7109375" customWidth="1"/>
    <col min="8200" max="8200" width="7.7109375" customWidth="1"/>
    <col min="8201" max="8201" width="5.85546875" customWidth="1"/>
    <col min="8202" max="8202" width="1.7109375" customWidth="1"/>
    <col min="8203" max="8203" width="10.7109375" customWidth="1"/>
    <col min="8204" max="8204" width="1.7109375" customWidth="1"/>
    <col min="8205" max="8205" width="10.7109375" customWidth="1"/>
    <col min="8206" max="8206" width="1.7109375" customWidth="1"/>
    <col min="8207" max="8207" width="10.7109375" customWidth="1"/>
    <col min="8208" max="8208" width="1.7109375" customWidth="1"/>
    <col min="8209" max="8209" width="10.7109375" customWidth="1"/>
    <col min="8210" max="8210" width="1.7109375" customWidth="1"/>
    <col min="8211" max="8211" width="0" hidden="1" customWidth="1"/>
    <col min="8212" max="8212" width="8.7109375" customWidth="1"/>
    <col min="8213" max="8213" width="0" hidden="1" customWidth="1"/>
    <col min="8217" max="8226" width="0" hidden="1" customWidth="1"/>
    <col min="8227" max="8229" width="9.140625" customWidth="1"/>
    <col min="8449" max="8450" width="3.28515625" customWidth="1"/>
    <col min="8451" max="8451" width="4.7109375" customWidth="1"/>
    <col min="8452" max="8452" width="7.28515625" customWidth="1"/>
    <col min="8453" max="8453" width="4.28515625" customWidth="1"/>
    <col min="8454" max="8454" width="12.7109375" customWidth="1"/>
    <col min="8455" max="8455" width="2.7109375" customWidth="1"/>
    <col min="8456" max="8456" width="7.7109375" customWidth="1"/>
    <col min="8457" max="8457" width="5.85546875" customWidth="1"/>
    <col min="8458" max="8458" width="1.7109375" customWidth="1"/>
    <col min="8459" max="8459" width="10.7109375" customWidth="1"/>
    <col min="8460" max="8460" width="1.7109375" customWidth="1"/>
    <col min="8461" max="8461" width="10.7109375" customWidth="1"/>
    <col min="8462" max="8462" width="1.7109375" customWidth="1"/>
    <col min="8463" max="8463" width="10.7109375" customWidth="1"/>
    <col min="8464" max="8464" width="1.7109375" customWidth="1"/>
    <col min="8465" max="8465" width="10.7109375" customWidth="1"/>
    <col min="8466" max="8466" width="1.7109375" customWidth="1"/>
    <col min="8467" max="8467" width="0" hidden="1" customWidth="1"/>
    <col min="8468" max="8468" width="8.7109375" customWidth="1"/>
    <col min="8469" max="8469" width="0" hidden="1" customWidth="1"/>
    <col min="8473" max="8482" width="0" hidden="1" customWidth="1"/>
    <col min="8483" max="8485" width="9.140625" customWidth="1"/>
    <col min="8705" max="8706" width="3.28515625" customWidth="1"/>
    <col min="8707" max="8707" width="4.7109375" customWidth="1"/>
    <col min="8708" max="8708" width="7.28515625" customWidth="1"/>
    <col min="8709" max="8709" width="4.28515625" customWidth="1"/>
    <col min="8710" max="8710" width="12.7109375" customWidth="1"/>
    <col min="8711" max="8711" width="2.7109375" customWidth="1"/>
    <col min="8712" max="8712" width="7.7109375" customWidth="1"/>
    <col min="8713" max="8713" width="5.85546875" customWidth="1"/>
    <col min="8714" max="8714" width="1.7109375" customWidth="1"/>
    <col min="8715" max="8715" width="10.7109375" customWidth="1"/>
    <col min="8716" max="8716" width="1.7109375" customWidth="1"/>
    <col min="8717" max="8717" width="10.7109375" customWidth="1"/>
    <col min="8718" max="8718" width="1.7109375" customWidth="1"/>
    <col min="8719" max="8719" width="10.7109375" customWidth="1"/>
    <col min="8720" max="8720" width="1.7109375" customWidth="1"/>
    <col min="8721" max="8721" width="10.7109375" customWidth="1"/>
    <col min="8722" max="8722" width="1.7109375" customWidth="1"/>
    <col min="8723" max="8723" width="0" hidden="1" customWidth="1"/>
    <col min="8724" max="8724" width="8.7109375" customWidth="1"/>
    <col min="8725" max="8725" width="0" hidden="1" customWidth="1"/>
    <col min="8729" max="8738" width="0" hidden="1" customWidth="1"/>
    <col min="8739" max="8741" width="9.140625" customWidth="1"/>
    <col min="8961" max="8962" width="3.28515625" customWidth="1"/>
    <col min="8963" max="8963" width="4.7109375" customWidth="1"/>
    <col min="8964" max="8964" width="7.28515625" customWidth="1"/>
    <col min="8965" max="8965" width="4.28515625" customWidth="1"/>
    <col min="8966" max="8966" width="12.7109375" customWidth="1"/>
    <col min="8967" max="8967" width="2.7109375" customWidth="1"/>
    <col min="8968" max="8968" width="7.7109375" customWidth="1"/>
    <col min="8969" max="8969" width="5.85546875" customWidth="1"/>
    <col min="8970" max="8970" width="1.7109375" customWidth="1"/>
    <col min="8971" max="8971" width="10.7109375" customWidth="1"/>
    <col min="8972" max="8972" width="1.7109375" customWidth="1"/>
    <col min="8973" max="8973" width="10.7109375" customWidth="1"/>
    <col min="8974" max="8974" width="1.7109375" customWidth="1"/>
    <col min="8975" max="8975" width="10.7109375" customWidth="1"/>
    <col min="8976" max="8976" width="1.7109375" customWidth="1"/>
    <col min="8977" max="8977" width="10.7109375" customWidth="1"/>
    <col min="8978" max="8978" width="1.7109375" customWidth="1"/>
    <col min="8979" max="8979" width="0" hidden="1" customWidth="1"/>
    <col min="8980" max="8980" width="8.7109375" customWidth="1"/>
    <col min="8981" max="8981" width="0" hidden="1" customWidth="1"/>
    <col min="8985" max="8994" width="0" hidden="1" customWidth="1"/>
    <col min="8995" max="8997" width="9.140625" customWidth="1"/>
    <col min="9217" max="9218" width="3.28515625" customWidth="1"/>
    <col min="9219" max="9219" width="4.7109375" customWidth="1"/>
    <col min="9220" max="9220" width="7.28515625" customWidth="1"/>
    <col min="9221" max="9221" width="4.28515625" customWidth="1"/>
    <col min="9222" max="9222" width="12.7109375" customWidth="1"/>
    <col min="9223" max="9223" width="2.7109375" customWidth="1"/>
    <col min="9224" max="9224" width="7.7109375" customWidth="1"/>
    <col min="9225" max="9225" width="5.85546875" customWidth="1"/>
    <col min="9226" max="9226" width="1.7109375" customWidth="1"/>
    <col min="9227" max="9227" width="10.7109375" customWidth="1"/>
    <col min="9228" max="9228" width="1.7109375" customWidth="1"/>
    <col min="9229" max="9229" width="10.7109375" customWidth="1"/>
    <col min="9230" max="9230" width="1.7109375" customWidth="1"/>
    <col min="9231" max="9231" width="10.7109375" customWidth="1"/>
    <col min="9232" max="9232" width="1.7109375" customWidth="1"/>
    <col min="9233" max="9233" width="10.7109375" customWidth="1"/>
    <col min="9234" max="9234" width="1.7109375" customWidth="1"/>
    <col min="9235" max="9235" width="0" hidden="1" customWidth="1"/>
    <col min="9236" max="9236" width="8.7109375" customWidth="1"/>
    <col min="9237" max="9237" width="0" hidden="1" customWidth="1"/>
    <col min="9241" max="9250" width="0" hidden="1" customWidth="1"/>
    <col min="9251" max="9253" width="9.140625" customWidth="1"/>
    <col min="9473" max="9474" width="3.28515625" customWidth="1"/>
    <col min="9475" max="9475" width="4.7109375" customWidth="1"/>
    <col min="9476" max="9476" width="7.28515625" customWidth="1"/>
    <col min="9477" max="9477" width="4.28515625" customWidth="1"/>
    <col min="9478" max="9478" width="12.7109375" customWidth="1"/>
    <col min="9479" max="9479" width="2.7109375" customWidth="1"/>
    <col min="9480" max="9480" width="7.7109375" customWidth="1"/>
    <col min="9481" max="9481" width="5.85546875" customWidth="1"/>
    <col min="9482" max="9482" width="1.7109375" customWidth="1"/>
    <col min="9483" max="9483" width="10.7109375" customWidth="1"/>
    <col min="9484" max="9484" width="1.7109375" customWidth="1"/>
    <col min="9485" max="9485" width="10.7109375" customWidth="1"/>
    <col min="9486" max="9486" width="1.7109375" customWidth="1"/>
    <col min="9487" max="9487" width="10.7109375" customWidth="1"/>
    <col min="9488" max="9488" width="1.7109375" customWidth="1"/>
    <col min="9489" max="9489" width="10.7109375" customWidth="1"/>
    <col min="9490" max="9490" width="1.7109375" customWidth="1"/>
    <col min="9491" max="9491" width="0" hidden="1" customWidth="1"/>
    <col min="9492" max="9492" width="8.7109375" customWidth="1"/>
    <col min="9493" max="9493" width="0" hidden="1" customWidth="1"/>
    <col min="9497" max="9506" width="0" hidden="1" customWidth="1"/>
    <col min="9507" max="9509" width="9.140625" customWidth="1"/>
    <col min="9729" max="9730" width="3.28515625" customWidth="1"/>
    <col min="9731" max="9731" width="4.7109375" customWidth="1"/>
    <col min="9732" max="9732" width="7.28515625" customWidth="1"/>
    <col min="9733" max="9733" width="4.28515625" customWidth="1"/>
    <col min="9734" max="9734" width="12.7109375" customWidth="1"/>
    <col min="9735" max="9735" width="2.7109375" customWidth="1"/>
    <col min="9736" max="9736" width="7.7109375" customWidth="1"/>
    <col min="9737" max="9737" width="5.85546875" customWidth="1"/>
    <col min="9738" max="9738" width="1.7109375" customWidth="1"/>
    <col min="9739" max="9739" width="10.7109375" customWidth="1"/>
    <col min="9740" max="9740" width="1.7109375" customWidth="1"/>
    <col min="9741" max="9741" width="10.7109375" customWidth="1"/>
    <col min="9742" max="9742" width="1.7109375" customWidth="1"/>
    <col min="9743" max="9743" width="10.7109375" customWidth="1"/>
    <col min="9744" max="9744" width="1.7109375" customWidth="1"/>
    <col min="9745" max="9745" width="10.7109375" customWidth="1"/>
    <col min="9746" max="9746" width="1.7109375" customWidth="1"/>
    <col min="9747" max="9747" width="0" hidden="1" customWidth="1"/>
    <col min="9748" max="9748" width="8.7109375" customWidth="1"/>
    <col min="9749" max="9749" width="0" hidden="1" customWidth="1"/>
    <col min="9753" max="9762" width="0" hidden="1" customWidth="1"/>
    <col min="9763" max="9765" width="9.140625" customWidth="1"/>
    <col min="9985" max="9986" width="3.28515625" customWidth="1"/>
    <col min="9987" max="9987" width="4.7109375" customWidth="1"/>
    <col min="9988" max="9988" width="7.28515625" customWidth="1"/>
    <col min="9989" max="9989" width="4.28515625" customWidth="1"/>
    <col min="9990" max="9990" width="12.7109375" customWidth="1"/>
    <col min="9991" max="9991" width="2.7109375" customWidth="1"/>
    <col min="9992" max="9992" width="7.7109375" customWidth="1"/>
    <col min="9993" max="9993" width="5.85546875" customWidth="1"/>
    <col min="9994" max="9994" width="1.7109375" customWidth="1"/>
    <col min="9995" max="9995" width="10.7109375" customWidth="1"/>
    <col min="9996" max="9996" width="1.7109375" customWidth="1"/>
    <col min="9997" max="9997" width="10.7109375" customWidth="1"/>
    <col min="9998" max="9998" width="1.7109375" customWidth="1"/>
    <col min="9999" max="9999" width="10.7109375" customWidth="1"/>
    <col min="10000" max="10000" width="1.7109375" customWidth="1"/>
    <col min="10001" max="10001" width="10.7109375" customWidth="1"/>
    <col min="10002" max="10002" width="1.7109375" customWidth="1"/>
    <col min="10003" max="10003" width="0" hidden="1" customWidth="1"/>
    <col min="10004" max="10004" width="8.7109375" customWidth="1"/>
    <col min="10005" max="10005" width="0" hidden="1" customWidth="1"/>
    <col min="10009" max="10018" width="0" hidden="1" customWidth="1"/>
    <col min="10019" max="10021" width="9.140625" customWidth="1"/>
    <col min="10241" max="10242" width="3.28515625" customWidth="1"/>
    <col min="10243" max="10243" width="4.7109375" customWidth="1"/>
    <col min="10244" max="10244" width="7.28515625" customWidth="1"/>
    <col min="10245" max="10245" width="4.28515625" customWidth="1"/>
    <col min="10246" max="10246" width="12.7109375" customWidth="1"/>
    <col min="10247" max="10247" width="2.7109375" customWidth="1"/>
    <col min="10248" max="10248" width="7.7109375" customWidth="1"/>
    <col min="10249" max="10249" width="5.85546875" customWidth="1"/>
    <col min="10250" max="10250" width="1.7109375" customWidth="1"/>
    <col min="10251" max="10251" width="10.7109375" customWidth="1"/>
    <col min="10252" max="10252" width="1.7109375" customWidth="1"/>
    <col min="10253" max="10253" width="10.7109375" customWidth="1"/>
    <col min="10254" max="10254" width="1.7109375" customWidth="1"/>
    <col min="10255" max="10255" width="10.7109375" customWidth="1"/>
    <col min="10256" max="10256" width="1.7109375" customWidth="1"/>
    <col min="10257" max="10257" width="10.7109375" customWidth="1"/>
    <col min="10258" max="10258" width="1.7109375" customWidth="1"/>
    <col min="10259" max="10259" width="0" hidden="1" customWidth="1"/>
    <col min="10260" max="10260" width="8.7109375" customWidth="1"/>
    <col min="10261" max="10261" width="0" hidden="1" customWidth="1"/>
    <col min="10265" max="10274" width="0" hidden="1" customWidth="1"/>
    <col min="10275" max="10277" width="9.140625" customWidth="1"/>
    <col min="10497" max="10498" width="3.28515625" customWidth="1"/>
    <col min="10499" max="10499" width="4.7109375" customWidth="1"/>
    <col min="10500" max="10500" width="7.28515625" customWidth="1"/>
    <col min="10501" max="10501" width="4.28515625" customWidth="1"/>
    <col min="10502" max="10502" width="12.7109375" customWidth="1"/>
    <col min="10503" max="10503" width="2.7109375" customWidth="1"/>
    <col min="10504" max="10504" width="7.7109375" customWidth="1"/>
    <col min="10505" max="10505" width="5.85546875" customWidth="1"/>
    <col min="10506" max="10506" width="1.7109375" customWidth="1"/>
    <col min="10507" max="10507" width="10.7109375" customWidth="1"/>
    <col min="10508" max="10508" width="1.7109375" customWidth="1"/>
    <col min="10509" max="10509" width="10.7109375" customWidth="1"/>
    <col min="10510" max="10510" width="1.7109375" customWidth="1"/>
    <col min="10511" max="10511" width="10.7109375" customWidth="1"/>
    <col min="10512" max="10512" width="1.7109375" customWidth="1"/>
    <col min="10513" max="10513" width="10.7109375" customWidth="1"/>
    <col min="10514" max="10514" width="1.7109375" customWidth="1"/>
    <col min="10515" max="10515" width="0" hidden="1" customWidth="1"/>
    <col min="10516" max="10516" width="8.7109375" customWidth="1"/>
    <col min="10517" max="10517" width="0" hidden="1" customWidth="1"/>
    <col min="10521" max="10530" width="0" hidden="1" customWidth="1"/>
    <col min="10531" max="10533" width="9.140625" customWidth="1"/>
    <col min="10753" max="10754" width="3.28515625" customWidth="1"/>
    <col min="10755" max="10755" width="4.7109375" customWidth="1"/>
    <col min="10756" max="10756" width="7.28515625" customWidth="1"/>
    <col min="10757" max="10757" width="4.28515625" customWidth="1"/>
    <col min="10758" max="10758" width="12.7109375" customWidth="1"/>
    <col min="10759" max="10759" width="2.7109375" customWidth="1"/>
    <col min="10760" max="10760" width="7.7109375" customWidth="1"/>
    <col min="10761" max="10761" width="5.85546875" customWidth="1"/>
    <col min="10762" max="10762" width="1.7109375" customWidth="1"/>
    <col min="10763" max="10763" width="10.7109375" customWidth="1"/>
    <col min="10764" max="10764" width="1.7109375" customWidth="1"/>
    <col min="10765" max="10765" width="10.7109375" customWidth="1"/>
    <col min="10766" max="10766" width="1.7109375" customWidth="1"/>
    <col min="10767" max="10767" width="10.7109375" customWidth="1"/>
    <col min="10768" max="10768" width="1.7109375" customWidth="1"/>
    <col min="10769" max="10769" width="10.7109375" customWidth="1"/>
    <col min="10770" max="10770" width="1.7109375" customWidth="1"/>
    <col min="10771" max="10771" width="0" hidden="1" customWidth="1"/>
    <col min="10772" max="10772" width="8.7109375" customWidth="1"/>
    <col min="10773" max="10773" width="0" hidden="1" customWidth="1"/>
    <col min="10777" max="10786" width="0" hidden="1" customWidth="1"/>
    <col min="10787" max="10789" width="9.140625" customWidth="1"/>
    <col min="11009" max="11010" width="3.28515625" customWidth="1"/>
    <col min="11011" max="11011" width="4.7109375" customWidth="1"/>
    <col min="11012" max="11012" width="7.28515625" customWidth="1"/>
    <col min="11013" max="11013" width="4.28515625" customWidth="1"/>
    <col min="11014" max="11014" width="12.7109375" customWidth="1"/>
    <col min="11015" max="11015" width="2.7109375" customWidth="1"/>
    <col min="11016" max="11016" width="7.7109375" customWidth="1"/>
    <col min="11017" max="11017" width="5.85546875" customWidth="1"/>
    <col min="11018" max="11018" width="1.7109375" customWidth="1"/>
    <col min="11019" max="11019" width="10.7109375" customWidth="1"/>
    <col min="11020" max="11020" width="1.7109375" customWidth="1"/>
    <col min="11021" max="11021" width="10.7109375" customWidth="1"/>
    <col min="11022" max="11022" width="1.7109375" customWidth="1"/>
    <col min="11023" max="11023" width="10.7109375" customWidth="1"/>
    <col min="11024" max="11024" width="1.7109375" customWidth="1"/>
    <col min="11025" max="11025" width="10.7109375" customWidth="1"/>
    <col min="11026" max="11026" width="1.7109375" customWidth="1"/>
    <col min="11027" max="11027" width="0" hidden="1" customWidth="1"/>
    <col min="11028" max="11028" width="8.7109375" customWidth="1"/>
    <col min="11029" max="11029" width="0" hidden="1" customWidth="1"/>
    <col min="11033" max="11042" width="0" hidden="1" customWidth="1"/>
    <col min="11043" max="11045" width="9.140625" customWidth="1"/>
    <col min="11265" max="11266" width="3.28515625" customWidth="1"/>
    <col min="11267" max="11267" width="4.7109375" customWidth="1"/>
    <col min="11268" max="11268" width="7.28515625" customWidth="1"/>
    <col min="11269" max="11269" width="4.28515625" customWidth="1"/>
    <col min="11270" max="11270" width="12.7109375" customWidth="1"/>
    <col min="11271" max="11271" width="2.7109375" customWidth="1"/>
    <col min="11272" max="11272" width="7.7109375" customWidth="1"/>
    <col min="11273" max="11273" width="5.85546875" customWidth="1"/>
    <col min="11274" max="11274" width="1.7109375" customWidth="1"/>
    <col min="11275" max="11275" width="10.7109375" customWidth="1"/>
    <col min="11276" max="11276" width="1.7109375" customWidth="1"/>
    <col min="11277" max="11277" width="10.7109375" customWidth="1"/>
    <col min="11278" max="11278" width="1.7109375" customWidth="1"/>
    <col min="11279" max="11279" width="10.7109375" customWidth="1"/>
    <col min="11280" max="11280" width="1.7109375" customWidth="1"/>
    <col min="11281" max="11281" width="10.7109375" customWidth="1"/>
    <col min="11282" max="11282" width="1.7109375" customWidth="1"/>
    <col min="11283" max="11283" width="0" hidden="1" customWidth="1"/>
    <col min="11284" max="11284" width="8.7109375" customWidth="1"/>
    <col min="11285" max="11285" width="0" hidden="1" customWidth="1"/>
    <col min="11289" max="11298" width="0" hidden="1" customWidth="1"/>
    <col min="11299" max="11301" width="9.140625" customWidth="1"/>
    <col min="11521" max="11522" width="3.28515625" customWidth="1"/>
    <col min="11523" max="11523" width="4.7109375" customWidth="1"/>
    <col min="11524" max="11524" width="7.28515625" customWidth="1"/>
    <col min="11525" max="11525" width="4.28515625" customWidth="1"/>
    <col min="11526" max="11526" width="12.7109375" customWidth="1"/>
    <col min="11527" max="11527" width="2.7109375" customWidth="1"/>
    <col min="11528" max="11528" width="7.7109375" customWidth="1"/>
    <col min="11529" max="11529" width="5.85546875" customWidth="1"/>
    <col min="11530" max="11530" width="1.7109375" customWidth="1"/>
    <col min="11531" max="11531" width="10.7109375" customWidth="1"/>
    <col min="11532" max="11532" width="1.7109375" customWidth="1"/>
    <col min="11533" max="11533" width="10.7109375" customWidth="1"/>
    <col min="11534" max="11534" width="1.7109375" customWidth="1"/>
    <col min="11535" max="11535" width="10.7109375" customWidth="1"/>
    <col min="11536" max="11536" width="1.7109375" customWidth="1"/>
    <col min="11537" max="11537" width="10.7109375" customWidth="1"/>
    <col min="11538" max="11538" width="1.7109375" customWidth="1"/>
    <col min="11539" max="11539" width="0" hidden="1" customWidth="1"/>
    <col min="11540" max="11540" width="8.7109375" customWidth="1"/>
    <col min="11541" max="11541" width="0" hidden="1" customWidth="1"/>
    <col min="11545" max="11554" width="0" hidden="1" customWidth="1"/>
    <col min="11555" max="11557" width="9.140625" customWidth="1"/>
    <col min="11777" max="11778" width="3.28515625" customWidth="1"/>
    <col min="11779" max="11779" width="4.7109375" customWidth="1"/>
    <col min="11780" max="11780" width="7.28515625" customWidth="1"/>
    <col min="11781" max="11781" width="4.28515625" customWidth="1"/>
    <col min="11782" max="11782" width="12.7109375" customWidth="1"/>
    <col min="11783" max="11783" width="2.7109375" customWidth="1"/>
    <col min="11784" max="11784" width="7.7109375" customWidth="1"/>
    <col min="11785" max="11785" width="5.85546875" customWidth="1"/>
    <col min="11786" max="11786" width="1.7109375" customWidth="1"/>
    <col min="11787" max="11787" width="10.7109375" customWidth="1"/>
    <col min="11788" max="11788" width="1.7109375" customWidth="1"/>
    <col min="11789" max="11789" width="10.7109375" customWidth="1"/>
    <col min="11790" max="11790" width="1.7109375" customWidth="1"/>
    <col min="11791" max="11791" width="10.7109375" customWidth="1"/>
    <col min="11792" max="11792" width="1.7109375" customWidth="1"/>
    <col min="11793" max="11793" width="10.7109375" customWidth="1"/>
    <col min="11794" max="11794" width="1.7109375" customWidth="1"/>
    <col min="11795" max="11795" width="0" hidden="1" customWidth="1"/>
    <col min="11796" max="11796" width="8.7109375" customWidth="1"/>
    <col min="11797" max="11797" width="0" hidden="1" customWidth="1"/>
    <col min="11801" max="11810" width="0" hidden="1" customWidth="1"/>
    <col min="11811" max="11813" width="9.140625" customWidth="1"/>
    <col min="12033" max="12034" width="3.28515625" customWidth="1"/>
    <col min="12035" max="12035" width="4.7109375" customWidth="1"/>
    <col min="12036" max="12036" width="7.28515625" customWidth="1"/>
    <col min="12037" max="12037" width="4.28515625" customWidth="1"/>
    <col min="12038" max="12038" width="12.7109375" customWidth="1"/>
    <col min="12039" max="12039" width="2.7109375" customWidth="1"/>
    <col min="12040" max="12040" width="7.7109375" customWidth="1"/>
    <col min="12041" max="12041" width="5.85546875" customWidth="1"/>
    <col min="12042" max="12042" width="1.7109375" customWidth="1"/>
    <col min="12043" max="12043" width="10.7109375" customWidth="1"/>
    <col min="12044" max="12044" width="1.7109375" customWidth="1"/>
    <col min="12045" max="12045" width="10.7109375" customWidth="1"/>
    <col min="12046" max="12046" width="1.7109375" customWidth="1"/>
    <col min="12047" max="12047" width="10.7109375" customWidth="1"/>
    <col min="12048" max="12048" width="1.7109375" customWidth="1"/>
    <col min="12049" max="12049" width="10.7109375" customWidth="1"/>
    <col min="12050" max="12050" width="1.7109375" customWidth="1"/>
    <col min="12051" max="12051" width="0" hidden="1" customWidth="1"/>
    <col min="12052" max="12052" width="8.7109375" customWidth="1"/>
    <col min="12053" max="12053" width="0" hidden="1" customWidth="1"/>
    <col min="12057" max="12066" width="0" hidden="1" customWidth="1"/>
    <col min="12067" max="12069" width="9.140625" customWidth="1"/>
    <col min="12289" max="12290" width="3.28515625" customWidth="1"/>
    <col min="12291" max="12291" width="4.7109375" customWidth="1"/>
    <col min="12292" max="12292" width="7.28515625" customWidth="1"/>
    <col min="12293" max="12293" width="4.28515625" customWidth="1"/>
    <col min="12294" max="12294" width="12.7109375" customWidth="1"/>
    <col min="12295" max="12295" width="2.7109375" customWidth="1"/>
    <col min="12296" max="12296" width="7.7109375" customWidth="1"/>
    <col min="12297" max="12297" width="5.85546875" customWidth="1"/>
    <col min="12298" max="12298" width="1.7109375" customWidth="1"/>
    <col min="12299" max="12299" width="10.7109375" customWidth="1"/>
    <col min="12300" max="12300" width="1.7109375" customWidth="1"/>
    <col min="12301" max="12301" width="10.7109375" customWidth="1"/>
    <col min="12302" max="12302" width="1.7109375" customWidth="1"/>
    <col min="12303" max="12303" width="10.7109375" customWidth="1"/>
    <col min="12304" max="12304" width="1.7109375" customWidth="1"/>
    <col min="12305" max="12305" width="10.7109375" customWidth="1"/>
    <col min="12306" max="12306" width="1.7109375" customWidth="1"/>
    <col min="12307" max="12307" width="0" hidden="1" customWidth="1"/>
    <col min="12308" max="12308" width="8.7109375" customWidth="1"/>
    <col min="12309" max="12309" width="0" hidden="1" customWidth="1"/>
    <col min="12313" max="12322" width="0" hidden="1" customWidth="1"/>
    <col min="12323" max="12325" width="9.140625" customWidth="1"/>
    <col min="12545" max="12546" width="3.28515625" customWidth="1"/>
    <col min="12547" max="12547" width="4.7109375" customWidth="1"/>
    <col min="12548" max="12548" width="7.28515625" customWidth="1"/>
    <col min="12549" max="12549" width="4.28515625" customWidth="1"/>
    <col min="12550" max="12550" width="12.7109375" customWidth="1"/>
    <col min="12551" max="12551" width="2.7109375" customWidth="1"/>
    <col min="12552" max="12552" width="7.7109375" customWidth="1"/>
    <col min="12553" max="12553" width="5.85546875" customWidth="1"/>
    <col min="12554" max="12554" width="1.7109375" customWidth="1"/>
    <col min="12555" max="12555" width="10.7109375" customWidth="1"/>
    <col min="12556" max="12556" width="1.7109375" customWidth="1"/>
    <col min="12557" max="12557" width="10.7109375" customWidth="1"/>
    <col min="12558" max="12558" width="1.7109375" customWidth="1"/>
    <col min="12559" max="12559" width="10.7109375" customWidth="1"/>
    <col min="12560" max="12560" width="1.7109375" customWidth="1"/>
    <col min="12561" max="12561" width="10.7109375" customWidth="1"/>
    <col min="12562" max="12562" width="1.7109375" customWidth="1"/>
    <col min="12563" max="12563" width="0" hidden="1" customWidth="1"/>
    <col min="12564" max="12564" width="8.7109375" customWidth="1"/>
    <col min="12565" max="12565" width="0" hidden="1" customWidth="1"/>
    <col min="12569" max="12578" width="0" hidden="1" customWidth="1"/>
    <col min="12579" max="12581" width="9.140625" customWidth="1"/>
    <col min="12801" max="12802" width="3.28515625" customWidth="1"/>
    <col min="12803" max="12803" width="4.7109375" customWidth="1"/>
    <col min="12804" max="12804" width="7.28515625" customWidth="1"/>
    <col min="12805" max="12805" width="4.28515625" customWidth="1"/>
    <col min="12806" max="12806" width="12.7109375" customWidth="1"/>
    <col min="12807" max="12807" width="2.7109375" customWidth="1"/>
    <col min="12808" max="12808" width="7.7109375" customWidth="1"/>
    <col min="12809" max="12809" width="5.85546875" customWidth="1"/>
    <col min="12810" max="12810" width="1.7109375" customWidth="1"/>
    <col min="12811" max="12811" width="10.7109375" customWidth="1"/>
    <col min="12812" max="12812" width="1.7109375" customWidth="1"/>
    <col min="12813" max="12813" width="10.7109375" customWidth="1"/>
    <col min="12814" max="12814" width="1.7109375" customWidth="1"/>
    <col min="12815" max="12815" width="10.7109375" customWidth="1"/>
    <col min="12816" max="12816" width="1.7109375" customWidth="1"/>
    <col min="12817" max="12817" width="10.7109375" customWidth="1"/>
    <col min="12818" max="12818" width="1.7109375" customWidth="1"/>
    <col min="12819" max="12819" width="0" hidden="1" customWidth="1"/>
    <col min="12820" max="12820" width="8.7109375" customWidth="1"/>
    <col min="12821" max="12821" width="0" hidden="1" customWidth="1"/>
    <col min="12825" max="12834" width="0" hidden="1" customWidth="1"/>
    <col min="12835" max="12837" width="9.140625" customWidth="1"/>
    <col min="13057" max="13058" width="3.28515625" customWidth="1"/>
    <col min="13059" max="13059" width="4.7109375" customWidth="1"/>
    <col min="13060" max="13060" width="7.28515625" customWidth="1"/>
    <col min="13061" max="13061" width="4.28515625" customWidth="1"/>
    <col min="13062" max="13062" width="12.7109375" customWidth="1"/>
    <col min="13063" max="13063" width="2.7109375" customWidth="1"/>
    <col min="13064" max="13064" width="7.7109375" customWidth="1"/>
    <col min="13065" max="13065" width="5.85546875" customWidth="1"/>
    <col min="13066" max="13066" width="1.7109375" customWidth="1"/>
    <col min="13067" max="13067" width="10.7109375" customWidth="1"/>
    <col min="13068" max="13068" width="1.7109375" customWidth="1"/>
    <col min="13069" max="13069" width="10.7109375" customWidth="1"/>
    <col min="13070" max="13070" width="1.7109375" customWidth="1"/>
    <col min="13071" max="13071" width="10.7109375" customWidth="1"/>
    <col min="13072" max="13072" width="1.7109375" customWidth="1"/>
    <col min="13073" max="13073" width="10.7109375" customWidth="1"/>
    <col min="13074" max="13074" width="1.7109375" customWidth="1"/>
    <col min="13075" max="13075" width="0" hidden="1" customWidth="1"/>
    <col min="13076" max="13076" width="8.7109375" customWidth="1"/>
    <col min="13077" max="13077" width="0" hidden="1" customWidth="1"/>
    <col min="13081" max="13090" width="0" hidden="1" customWidth="1"/>
    <col min="13091" max="13093" width="9.140625" customWidth="1"/>
    <col min="13313" max="13314" width="3.28515625" customWidth="1"/>
    <col min="13315" max="13315" width="4.7109375" customWidth="1"/>
    <col min="13316" max="13316" width="7.28515625" customWidth="1"/>
    <col min="13317" max="13317" width="4.28515625" customWidth="1"/>
    <col min="13318" max="13318" width="12.7109375" customWidth="1"/>
    <col min="13319" max="13319" width="2.7109375" customWidth="1"/>
    <col min="13320" max="13320" width="7.7109375" customWidth="1"/>
    <col min="13321" max="13321" width="5.85546875" customWidth="1"/>
    <col min="13322" max="13322" width="1.7109375" customWidth="1"/>
    <col min="13323" max="13323" width="10.7109375" customWidth="1"/>
    <col min="13324" max="13324" width="1.7109375" customWidth="1"/>
    <col min="13325" max="13325" width="10.7109375" customWidth="1"/>
    <col min="13326" max="13326" width="1.7109375" customWidth="1"/>
    <col min="13327" max="13327" width="10.7109375" customWidth="1"/>
    <col min="13328" max="13328" width="1.7109375" customWidth="1"/>
    <col min="13329" max="13329" width="10.7109375" customWidth="1"/>
    <col min="13330" max="13330" width="1.7109375" customWidth="1"/>
    <col min="13331" max="13331" width="0" hidden="1" customWidth="1"/>
    <col min="13332" max="13332" width="8.7109375" customWidth="1"/>
    <col min="13333" max="13333" width="0" hidden="1" customWidth="1"/>
    <col min="13337" max="13346" width="0" hidden="1" customWidth="1"/>
    <col min="13347" max="13349" width="9.140625" customWidth="1"/>
    <col min="13569" max="13570" width="3.28515625" customWidth="1"/>
    <col min="13571" max="13571" width="4.7109375" customWidth="1"/>
    <col min="13572" max="13572" width="7.28515625" customWidth="1"/>
    <col min="13573" max="13573" width="4.28515625" customWidth="1"/>
    <col min="13574" max="13574" width="12.7109375" customWidth="1"/>
    <col min="13575" max="13575" width="2.7109375" customWidth="1"/>
    <col min="13576" max="13576" width="7.7109375" customWidth="1"/>
    <col min="13577" max="13577" width="5.85546875" customWidth="1"/>
    <col min="13578" max="13578" width="1.7109375" customWidth="1"/>
    <col min="13579" max="13579" width="10.7109375" customWidth="1"/>
    <col min="13580" max="13580" width="1.7109375" customWidth="1"/>
    <col min="13581" max="13581" width="10.7109375" customWidth="1"/>
    <col min="13582" max="13582" width="1.7109375" customWidth="1"/>
    <col min="13583" max="13583" width="10.7109375" customWidth="1"/>
    <col min="13584" max="13584" width="1.7109375" customWidth="1"/>
    <col min="13585" max="13585" width="10.7109375" customWidth="1"/>
    <col min="13586" max="13586" width="1.7109375" customWidth="1"/>
    <col min="13587" max="13587" width="0" hidden="1" customWidth="1"/>
    <col min="13588" max="13588" width="8.7109375" customWidth="1"/>
    <col min="13589" max="13589" width="0" hidden="1" customWidth="1"/>
    <col min="13593" max="13602" width="0" hidden="1" customWidth="1"/>
    <col min="13603" max="13605" width="9.140625" customWidth="1"/>
    <col min="13825" max="13826" width="3.28515625" customWidth="1"/>
    <col min="13827" max="13827" width="4.7109375" customWidth="1"/>
    <col min="13828" max="13828" width="7.28515625" customWidth="1"/>
    <col min="13829" max="13829" width="4.28515625" customWidth="1"/>
    <col min="13830" max="13830" width="12.7109375" customWidth="1"/>
    <col min="13831" max="13831" width="2.7109375" customWidth="1"/>
    <col min="13832" max="13832" width="7.7109375" customWidth="1"/>
    <col min="13833" max="13833" width="5.85546875" customWidth="1"/>
    <col min="13834" max="13834" width="1.7109375" customWidth="1"/>
    <col min="13835" max="13835" width="10.7109375" customWidth="1"/>
    <col min="13836" max="13836" width="1.7109375" customWidth="1"/>
    <col min="13837" max="13837" width="10.7109375" customWidth="1"/>
    <col min="13838" max="13838" width="1.7109375" customWidth="1"/>
    <col min="13839" max="13839" width="10.7109375" customWidth="1"/>
    <col min="13840" max="13840" width="1.7109375" customWidth="1"/>
    <col min="13841" max="13841" width="10.7109375" customWidth="1"/>
    <col min="13842" max="13842" width="1.7109375" customWidth="1"/>
    <col min="13843" max="13843" width="0" hidden="1" customWidth="1"/>
    <col min="13844" max="13844" width="8.7109375" customWidth="1"/>
    <col min="13845" max="13845" width="0" hidden="1" customWidth="1"/>
    <col min="13849" max="13858" width="0" hidden="1" customWidth="1"/>
    <col min="13859" max="13861" width="9.140625" customWidth="1"/>
    <col min="14081" max="14082" width="3.28515625" customWidth="1"/>
    <col min="14083" max="14083" width="4.7109375" customWidth="1"/>
    <col min="14084" max="14084" width="7.28515625" customWidth="1"/>
    <col min="14085" max="14085" width="4.28515625" customWidth="1"/>
    <col min="14086" max="14086" width="12.7109375" customWidth="1"/>
    <col min="14087" max="14087" width="2.7109375" customWidth="1"/>
    <col min="14088" max="14088" width="7.7109375" customWidth="1"/>
    <col min="14089" max="14089" width="5.85546875" customWidth="1"/>
    <col min="14090" max="14090" width="1.7109375" customWidth="1"/>
    <col min="14091" max="14091" width="10.7109375" customWidth="1"/>
    <col min="14092" max="14092" width="1.7109375" customWidth="1"/>
    <col min="14093" max="14093" width="10.7109375" customWidth="1"/>
    <col min="14094" max="14094" width="1.7109375" customWidth="1"/>
    <col min="14095" max="14095" width="10.7109375" customWidth="1"/>
    <col min="14096" max="14096" width="1.7109375" customWidth="1"/>
    <col min="14097" max="14097" width="10.7109375" customWidth="1"/>
    <col min="14098" max="14098" width="1.7109375" customWidth="1"/>
    <col min="14099" max="14099" width="0" hidden="1" customWidth="1"/>
    <col min="14100" max="14100" width="8.7109375" customWidth="1"/>
    <col min="14101" max="14101" width="0" hidden="1" customWidth="1"/>
    <col min="14105" max="14114" width="0" hidden="1" customWidth="1"/>
    <col min="14115" max="14117" width="9.140625" customWidth="1"/>
    <col min="14337" max="14338" width="3.28515625" customWidth="1"/>
    <col min="14339" max="14339" width="4.7109375" customWidth="1"/>
    <col min="14340" max="14340" width="7.28515625" customWidth="1"/>
    <col min="14341" max="14341" width="4.28515625" customWidth="1"/>
    <col min="14342" max="14342" width="12.7109375" customWidth="1"/>
    <col min="14343" max="14343" width="2.7109375" customWidth="1"/>
    <col min="14344" max="14344" width="7.7109375" customWidth="1"/>
    <col min="14345" max="14345" width="5.85546875" customWidth="1"/>
    <col min="14346" max="14346" width="1.7109375" customWidth="1"/>
    <col min="14347" max="14347" width="10.7109375" customWidth="1"/>
    <col min="14348" max="14348" width="1.7109375" customWidth="1"/>
    <col min="14349" max="14349" width="10.7109375" customWidth="1"/>
    <col min="14350" max="14350" width="1.7109375" customWidth="1"/>
    <col min="14351" max="14351" width="10.7109375" customWidth="1"/>
    <col min="14352" max="14352" width="1.7109375" customWidth="1"/>
    <col min="14353" max="14353" width="10.7109375" customWidth="1"/>
    <col min="14354" max="14354" width="1.7109375" customWidth="1"/>
    <col min="14355" max="14355" width="0" hidden="1" customWidth="1"/>
    <col min="14356" max="14356" width="8.7109375" customWidth="1"/>
    <col min="14357" max="14357" width="0" hidden="1" customWidth="1"/>
    <col min="14361" max="14370" width="0" hidden="1" customWidth="1"/>
    <col min="14371" max="14373" width="9.140625" customWidth="1"/>
    <col min="14593" max="14594" width="3.28515625" customWidth="1"/>
    <col min="14595" max="14595" width="4.7109375" customWidth="1"/>
    <col min="14596" max="14596" width="7.28515625" customWidth="1"/>
    <col min="14597" max="14597" width="4.28515625" customWidth="1"/>
    <col min="14598" max="14598" width="12.7109375" customWidth="1"/>
    <col min="14599" max="14599" width="2.7109375" customWidth="1"/>
    <col min="14600" max="14600" width="7.7109375" customWidth="1"/>
    <col min="14601" max="14601" width="5.85546875" customWidth="1"/>
    <col min="14602" max="14602" width="1.7109375" customWidth="1"/>
    <col min="14603" max="14603" width="10.7109375" customWidth="1"/>
    <col min="14604" max="14604" width="1.7109375" customWidth="1"/>
    <col min="14605" max="14605" width="10.7109375" customWidth="1"/>
    <col min="14606" max="14606" width="1.7109375" customWidth="1"/>
    <col min="14607" max="14607" width="10.7109375" customWidth="1"/>
    <col min="14608" max="14608" width="1.7109375" customWidth="1"/>
    <col min="14609" max="14609" width="10.7109375" customWidth="1"/>
    <col min="14610" max="14610" width="1.7109375" customWidth="1"/>
    <col min="14611" max="14611" width="0" hidden="1" customWidth="1"/>
    <col min="14612" max="14612" width="8.7109375" customWidth="1"/>
    <col min="14613" max="14613" width="0" hidden="1" customWidth="1"/>
    <col min="14617" max="14626" width="0" hidden="1" customWidth="1"/>
    <col min="14627" max="14629" width="9.140625" customWidth="1"/>
    <col min="14849" max="14850" width="3.28515625" customWidth="1"/>
    <col min="14851" max="14851" width="4.7109375" customWidth="1"/>
    <col min="14852" max="14852" width="7.28515625" customWidth="1"/>
    <col min="14853" max="14853" width="4.28515625" customWidth="1"/>
    <col min="14854" max="14854" width="12.7109375" customWidth="1"/>
    <col min="14855" max="14855" width="2.7109375" customWidth="1"/>
    <col min="14856" max="14856" width="7.7109375" customWidth="1"/>
    <col min="14857" max="14857" width="5.85546875" customWidth="1"/>
    <col min="14858" max="14858" width="1.7109375" customWidth="1"/>
    <col min="14859" max="14859" width="10.7109375" customWidth="1"/>
    <col min="14860" max="14860" width="1.7109375" customWidth="1"/>
    <col min="14861" max="14861" width="10.7109375" customWidth="1"/>
    <col min="14862" max="14862" width="1.7109375" customWidth="1"/>
    <col min="14863" max="14863" width="10.7109375" customWidth="1"/>
    <col min="14864" max="14864" width="1.7109375" customWidth="1"/>
    <col min="14865" max="14865" width="10.7109375" customWidth="1"/>
    <col min="14866" max="14866" width="1.7109375" customWidth="1"/>
    <col min="14867" max="14867" width="0" hidden="1" customWidth="1"/>
    <col min="14868" max="14868" width="8.7109375" customWidth="1"/>
    <col min="14869" max="14869" width="0" hidden="1" customWidth="1"/>
    <col min="14873" max="14882" width="0" hidden="1" customWidth="1"/>
    <col min="14883" max="14885" width="9.140625" customWidth="1"/>
    <col min="15105" max="15106" width="3.28515625" customWidth="1"/>
    <col min="15107" max="15107" width="4.7109375" customWidth="1"/>
    <col min="15108" max="15108" width="7.28515625" customWidth="1"/>
    <col min="15109" max="15109" width="4.28515625" customWidth="1"/>
    <col min="15110" max="15110" width="12.7109375" customWidth="1"/>
    <col min="15111" max="15111" width="2.7109375" customWidth="1"/>
    <col min="15112" max="15112" width="7.7109375" customWidth="1"/>
    <col min="15113" max="15113" width="5.85546875" customWidth="1"/>
    <col min="15114" max="15114" width="1.7109375" customWidth="1"/>
    <col min="15115" max="15115" width="10.7109375" customWidth="1"/>
    <col min="15116" max="15116" width="1.7109375" customWidth="1"/>
    <col min="15117" max="15117" width="10.7109375" customWidth="1"/>
    <col min="15118" max="15118" width="1.7109375" customWidth="1"/>
    <col min="15119" max="15119" width="10.7109375" customWidth="1"/>
    <col min="15120" max="15120" width="1.7109375" customWidth="1"/>
    <col min="15121" max="15121" width="10.7109375" customWidth="1"/>
    <col min="15122" max="15122" width="1.7109375" customWidth="1"/>
    <col min="15123" max="15123" width="0" hidden="1" customWidth="1"/>
    <col min="15124" max="15124" width="8.7109375" customWidth="1"/>
    <col min="15125" max="15125" width="0" hidden="1" customWidth="1"/>
    <col min="15129" max="15138" width="0" hidden="1" customWidth="1"/>
    <col min="15139" max="15141" width="9.140625" customWidth="1"/>
    <col min="15361" max="15362" width="3.28515625" customWidth="1"/>
    <col min="15363" max="15363" width="4.7109375" customWidth="1"/>
    <col min="15364" max="15364" width="7.28515625" customWidth="1"/>
    <col min="15365" max="15365" width="4.28515625" customWidth="1"/>
    <col min="15366" max="15366" width="12.7109375" customWidth="1"/>
    <col min="15367" max="15367" width="2.7109375" customWidth="1"/>
    <col min="15368" max="15368" width="7.7109375" customWidth="1"/>
    <col min="15369" max="15369" width="5.85546875" customWidth="1"/>
    <col min="15370" max="15370" width="1.7109375" customWidth="1"/>
    <col min="15371" max="15371" width="10.7109375" customWidth="1"/>
    <col min="15372" max="15372" width="1.7109375" customWidth="1"/>
    <col min="15373" max="15373" width="10.7109375" customWidth="1"/>
    <col min="15374" max="15374" width="1.7109375" customWidth="1"/>
    <col min="15375" max="15375" width="10.7109375" customWidth="1"/>
    <col min="15376" max="15376" width="1.7109375" customWidth="1"/>
    <col min="15377" max="15377" width="10.7109375" customWidth="1"/>
    <col min="15378" max="15378" width="1.7109375" customWidth="1"/>
    <col min="15379" max="15379" width="0" hidden="1" customWidth="1"/>
    <col min="15380" max="15380" width="8.7109375" customWidth="1"/>
    <col min="15381" max="15381" width="0" hidden="1" customWidth="1"/>
    <col min="15385" max="15394" width="0" hidden="1" customWidth="1"/>
    <col min="15395" max="15397" width="9.140625" customWidth="1"/>
    <col min="15617" max="15618" width="3.28515625" customWidth="1"/>
    <col min="15619" max="15619" width="4.7109375" customWidth="1"/>
    <col min="15620" max="15620" width="7.28515625" customWidth="1"/>
    <col min="15621" max="15621" width="4.28515625" customWidth="1"/>
    <col min="15622" max="15622" width="12.7109375" customWidth="1"/>
    <col min="15623" max="15623" width="2.7109375" customWidth="1"/>
    <col min="15624" max="15624" width="7.7109375" customWidth="1"/>
    <col min="15625" max="15625" width="5.85546875" customWidth="1"/>
    <col min="15626" max="15626" width="1.7109375" customWidth="1"/>
    <col min="15627" max="15627" width="10.7109375" customWidth="1"/>
    <col min="15628" max="15628" width="1.7109375" customWidth="1"/>
    <col min="15629" max="15629" width="10.7109375" customWidth="1"/>
    <col min="15630" max="15630" width="1.7109375" customWidth="1"/>
    <col min="15631" max="15631" width="10.7109375" customWidth="1"/>
    <col min="15632" max="15632" width="1.7109375" customWidth="1"/>
    <col min="15633" max="15633" width="10.7109375" customWidth="1"/>
    <col min="15634" max="15634" width="1.7109375" customWidth="1"/>
    <col min="15635" max="15635" width="0" hidden="1" customWidth="1"/>
    <col min="15636" max="15636" width="8.7109375" customWidth="1"/>
    <col min="15637" max="15637" width="0" hidden="1" customWidth="1"/>
    <col min="15641" max="15650" width="0" hidden="1" customWidth="1"/>
    <col min="15651" max="15653" width="9.140625" customWidth="1"/>
    <col min="15873" max="15874" width="3.28515625" customWidth="1"/>
    <col min="15875" max="15875" width="4.7109375" customWidth="1"/>
    <col min="15876" max="15876" width="7.28515625" customWidth="1"/>
    <col min="15877" max="15877" width="4.28515625" customWidth="1"/>
    <col min="15878" max="15878" width="12.7109375" customWidth="1"/>
    <col min="15879" max="15879" width="2.7109375" customWidth="1"/>
    <col min="15880" max="15880" width="7.7109375" customWidth="1"/>
    <col min="15881" max="15881" width="5.85546875" customWidth="1"/>
    <col min="15882" max="15882" width="1.7109375" customWidth="1"/>
    <col min="15883" max="15883" width="10.7109375" customWidth="1"/>
    <col min="15884" max="15884" width="1.7109375" customWidth="1"/>
    <col min="15885" max="15885" width="10.7109375" customWidth="1"/>
    <col min="15886" max="15886" width="1.7109375" customWidth="1"/>
    <col min="15887" max="15887" width="10.7109375" customWidth="1"/>
    <col min="15888" max="15888" width="1.7109375" customWidth="1"/>
    <col min="15889" max="15889" width="10.7109375" customWidth="1"/>
    <col min="15890" max="15890" width="1.7109375" customWidth="1"/>
    <col min="15891" max="15891" width="0" hidden="1" customWidth="1"/>
    <col min="15892" max="15892" width="8.7109375" customWidth="1"/>
    <col min="15893" max="15893" width="0" hidden="1" customWidth="1"/>
    <col min="15897" max="15906" width="0" hidden="1" customWidth="1"/>
    <col min="15907" max="15909" width="9.140625" customWidth="1"/>
    <col min="16129" max="16130" width="3.28515625" customWidth="1"/>
    <col min="16131" max="16131" width="4.7109375" customWidth="1"/>
    <col min="16132" max="16132" width="7.28515625" customWidth="1"/>
    <col min="16133" max="16133" width="4.28515625" customWidth="1"/>
    <col min="16134" max="16134" width="12.7109375" customWidth="1"/>
    <col min="16135" max="16135" width="2.7109375" customWidth="1"/>
    <col min="16136" max="16136" width="7.7109375" customWidth="1"/>
    <col min="16137" max="16137" width="5.85546875" customWidth="1"/>
    <col min="16138" max="16138" width="1.7109375" customWidth="1"/>
    <col min="16139" max="16139" width="10.7109375" customWidth="1"/>
    <col min="16140" max="16140" width="1.7109375" customWidth="1"/>
    <col min="16141" max="16141" width="10.7109375" customWidth="1"/>
    <col min="16142" max="16142" width="1.7109375" customWidth="1"/>
    <col min="16143" max="16143" width="10.7109375" customWidth="1"/>
    <col min="16144" max="16144" width="1.7109375" customWidth="1"/>
    <col min="16145" max="16145" width="10.7109375" customWidth="1"/>
    <col min="16146" max="16146" width="1.7109375" customWidth="1"/>
    <col min="16147" max="16147" width="0" hidden="1" customWidth="1"/>
    <col min="16148" max="16148" width="8.7109375" customWidth="1"/>
    <col min="16149" max="16149" width="0" hidden="1" customWidth="1"/>
    <col min="16153" max="16162" width="0" hidden="1" customWidth="1"/>
    <col min="16163" max="16165" width="9.140625" customWidth="1"/>
  </cols>
  <sheetData>
    <row r="1" spans="1:45" s="8" customFormat="1" ht="21.75" customHeight="1" x14ac:dyDescent="0.2">
      <c r="A1" s="1" t="str">
        <f>[1]Altalanos!$A$6</f>
        <v>Korosztályos Budapest Csapatbajnokság 2026</v>
      </c>
      <c r="B1" s="1"/>
      <c r="C1" s="2"/>
      <c r="D1" s="2"/>
      <c r="E1" s="2"/>
      <c r="F1" s="2"/>
      <c r="G1" s="2"/>
      <c r="H1" s="1"/>
      <c r="I1" s="3"/>
      <c r="J1" s="4"/>
      <c r="K1" s="5" t="s">
        <v>47</v>
      </c>
      <c r="L1" s="6"/>
      <c r="M1" s="7"/>
      <c r="N1" s="4"/>
      <c r="O1" s="4" t="s">
        <v>0</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
      <c r="A2" s="12" t="s">
        <v>1</v>
      </c>
      <c r="B2" s="13"/>
      <c r="C2" s="13"/>
      <c r="D2" s="13"/>
      <c r="E2" s="13" t="str">
        <f>[1]Altalanos!$A$8</f>
        <v>F12</v>
      </c>
      <c r="F2" s="13"/>
      <c r="G2" s="14"/>
      <c r="H2" s="15"/>
      <c r="I2" s="15"/>
      <c r="J2" s="16"/>
      <c r="K2" s="6"/>
      <c r="L2" s="6"/>
      <c r="M2" s="6"/>
      <c r="N2" s="16"/>
      <c r="O2" s="15"/>
      <c r="P2" s="16"/>
      <c r="Q2" s="15"/>
      <c r="R2" s="16"/>
      <c r="T2" s="18"/>
      <c r="U2" s="18"/>
      <c r="V2" s="18"/>
      <c r="W2" s="18"/>
      <c r="X2" s="18"/>
      <c r="Y2" s="19"/>
      <c r="Z2" s="20"/>
      <c r="AA2" s="20" t="s">
        <v>2</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
      <c r="A3" s="23" t="s">
        <v>3</v>
      </c>
      <c r="B3" s="23"/>
      <c r="C3" s="23"/>
      <c r="D3" s="23"/>
      <c r="E3" s="23"/>
      <c r="F3" s="23"/>
      <c r="G3" s="23" t="s">
        <v>4</v>
      </c>
      <c r="H3" s="23"/>
      <c r="I3" s="23"/>
      <c r="J3" s="24"/>
      <c r="K3" s="23" t="s">
        <v>5</v>
      </c>
      <c r="L3" s="24"/>
      <c r="M3" s="23"/>
      <c r="N3" s="24"/>
      <c r="O3" s="23"/>
      <c r="P3" s="24"/>
      <c r="Q3" s="23"/>
      <c r="R3" s="25" t="s">
        <v>6</v>
      </c>
      <c r="T3" s="27"/>
      <c r="U3" s="27"/>
      <c r="V3" s="27"/>
      <c r="W3" s="27"/>
      <c r="X3" s="27"/>
      <c r="Y3" s="20" t="str">
        <f>IF(K4="OB","A",IF(K4="IX","W",IF(K4="","",K4)))</f>
        <v/>
      </c>
      <c r="Z3" s="20"/>
      <c r="AA3" s="20" t="s">
        <v>7</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25">
      <c r="A4" s="313" t="str">
        <f>[1]Altalanos!$A$10</f>
        <v>2026-06-20 - 2026-07-02</v>
      </c>
      <c r="B4" s="313"/>
      <c r="C4" s="313"/>
      <c r="D4" s="28"/>
      <c r="E4" s="29"/>
      <c r="F4" s="29"/>
      <c r="G4" s="29" t="str">
        <f>[1]Altalanos!$C$10</f>
        <v>Budapest</v>
      </c>
      <c r="H4" s="30"/>
      <c r="I4" s="29"/>
      <c r="J4" s="31"/>
      <c r="K4" s="32"/>
      <c r="L4" s="31"/>
      <c r="M4" s="33"/>
      <c r="N4" s="31"/>
      <c r="O4" s="29"/>
      <c r="P4" s="31"/>
      <c r="Q4" s="29"/>
      <c r="R4" s="34" t="str">
        <f>[1]Altalanos!$E$10</f>
        <v>Kovács Annamária</v>
      </c>
      <c r="T4" s="36"/>
      <c r="U4" s="36"/>
      <c r="V4" s="36"/>
      <c r="W4" s="36"/>
      <c r="X4" s="36"/>
      <c r="Y4" s="20"/>
      <c r="Z4" s="20"/>
      <c r="AA4" s="20" t="s">
        <v>8</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
      <c r="A5" s="37"/>
      <c r="B5" s="38" t="s">
        <v>9</v>
      </c>
      <c r="C5" s="39" t="s">
        <v>10</v>
      </c>
      <c r="D5" s="38" t="s">
        <v>11</v>
      </c>
      <c r="E5" s="38" t="s">
        <v>12</v>
      </c>
      <c r="F5" s="40" t="s">
        <v>79</v>
      </c>
      <c r="G5" s="40" t="s">
        <v>60</v>
      </c>
      <c r="H5" s="40"/>
      <c r="I5" s="40" t="s">
        <v>14</v>
      </c>
      <c r="J5" s="40"/>
      <c r="K5" s="38" t="s">
        <v>15</v>
      </c>
      <c r="L5" s="41"/>
      <c r="M5" s="38" t="s">
        <v>16</v>
      </c>
      <c r="N5" s="41"/>
      <c r="O5" s="38" t="s">
        <v>17</v>
      </c>
      <c r="P5" s="41"/>
      <c r="Q5" s="38"/>
      <c r="R5" s="42"/>
      <c r="T5" s="27"/>
      <c r="U5" s="27"/>
      <c r="V5" s="27"/>
      <c r="W5" s="27"/>
      <c r="X5" s="27"/>
      <c r="Y5" s="20">
        <f>IF(OR([1]Altalanos!$A$8="F1",[1]Altalanos!$A$8="F2",[1]Altalanos!$A$8="N1",[1]Altalanos!$A$8="N2"),1,2)</f>
        <v>2</v>
      </c>
      <c r="Z5" s="20"/>
      <c r="AA5" s="20" t="s">
        <v>18</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25">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19</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5" customHeight="1" x14ac:dyDescent="0.2">
      <c r="A7" s="54">
        <v>1</v>
      </c>
      <c r="B7" s="55">
        <f>IF($E7="","",VLOOKUP($E7,[1]F12_Lista!$A$7:$O$22,14))</f>
        <v>0</v>
      </c>
      <c r="C7" s="56">
        <f>IF($E7="","",VLOOKUP($E7,[1]F12_Lista!$A$7:$O$22,15))</f>
        <v>0</v>
      </c>
      <c r="D7" s="56">
        <f>IF($E7="","",VLOOKUP($E7,[1]F12_Lista!$A$7:$O$22,5))</f>
        <v>0</v>
      </c>
      <c r="E7" s="57">
        <v>1</v>
      </c>
      <c r="F7" s="58" t="str">
        <f>UPPER(IF($E7="","",VLOOKUP($E7,[1]F12_Lista!$A$7:$O$22,2)))</f>
        <v>PASARÉT TK I.</v>
      </c>
      <c r="G7" s="58">
        <f>IF($E7="","",VLOOKUP($E7,[1]F12_Lista!$A$7:$O$22,3))</f>
        <v>0</v>
      </c>
      <c r="H7" s="58"/>
      <c r="I7" s="58">
        <f>IF($E7="","",VLOOKUP($E7,[1]F12_Lista!$A$7:$O$22,4))</f>
        <v>0</v>
      </c>
      <c r="J7" s="59"/>
      <c r="K7" s="60"/>
      <c r="L7" s="60"/>
      <c r="M7" s="60"/>
      <c r="N7" s="60"/>
      <c r="O7" s="61"/>
      <c r="P7" s="62"/>
      <c r="Q7" s="63"/>
      <c r="R7" s="64"/>
      <c r="S7" s="65"/>
      <c r="T7" s="65"/>
      <c r="U7" s="66" t="str">
        <f>[1]Birók!P21</f>
        <v>Bíró</v>
      </c>
      <c r="V7" s="65"/>
      <c r="W7" s="65"/>
      <c r="X7" s="65"/>
      <c r="Y7" s="20"/>
      <c r="Z7" s="20"/>
      <c r="AA7" s="20" t="s">
        <v>20</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5" customHeight="1" x14ac:dyDescent="0.2">
      <c r="A8" s="68"/>
      <c r="B8" s="69"/>
      <c r="C8" s="70"/>
      <c r="D8" s="70"/>
      <c r="E8" s="71"/>
      <c r="F8" s="72"/>
      <c r="G8" s="72"/>
      <c r="H8" s="73"/>
      <c r="I8" s="74" t="s">
        <v>21</v>
      </c>
      <c r="J8" s="75" t="s">
        <v>2</v>
      </c>
      <c r="K8" s="76" t="str">
        <f>UPPER(IF(OR(J8="a",J8="as"),F7,IF(OR(J8="b",J8="bs"),F9,)))</f>
        <v>PASARÉT TK I.</v>
      </c>
      <c r="L8" s="76"/>
      <c r="M8" s="60"/>
      <c r="N8" s="60"/>
      <c r="O8" s="61"/>
      <c r="P8" s="62"/>
      <c r="Q8" s="63"/>
      <c r="R8" s="64"/>
      <c r="S8" s="65"/>
      <c r="T8" s="65"/>
      <c r="U8" s="77" t="str">
        <f>[1]Birók!P22</f>
        <v xml:space="preserve"> </v>
      </c>
      <c r="V8" s="65"/>
      <c r="W8" s="65"/>
      <c r="X8" s="65"/>
      <c r="Y8" s="20"/>
      <c r="Z8" s="20"/>
      <c r="AA8" s="20" t="s">
        <v>22</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5" customHeight="1" x14ac:dyDescent="0.2">
      <c r="A9" s="68">
        <v>2</v>
      </c>
      <c r="B9" s="55" t="str">
        <f>IF($E9="","",VLOOKUP($E9,[1]F12_Lista!$A$7:$O$22,14))</f>
        <v/>
      </c>
      <c r="C9" s="56" t="str">
        <f>IF($E9="","",VLOOKUP($E9,[1]F12_Lista!$A$7:$O$22,15))</f>
        <v/>
      </c>
      <c r="D9" s="56" t="str">
        <f>IF($E9="","",VLOOKUP($E9,[1]F12_Lista!$A$7:$O$22,5))</f>
        <v/>
      </c>
      <c r="E9" s="78"/>
      <c r="F9" s="80" t="s">
        <v>23</v>
      </c>
      <c r="G9" s="80" t="str">
        <f>IF($E9="","",VLOOKUP($E9,[1]F12_Lista!$A$7:$O$22,3))</f>
        <v/>
      </c>
      <c r="H9" s="80"/>
      <c r="I9" s="80" t="str">
        <f>IF($E9="","",VLOOKUP($E9,[1]F12_Lista!$A$7:$O$22,4))</f>
        <v/>
      </c>
      <c r="J9" s="81"/>
      <c r="K9" s="60"/>
      <c r="L9" s="82"/>
      <c r="M9" s="60"/>
      <c r="N9" s="60"/>
      <c r="O9" s="61"/>
      <c r="P9" s="62"/>
      <c r="Q9" s="63"/>
      <c r="R9" s="64"/>
      <c r="S9" s="65"/>
      <c r="T9" s="65"/>
      <c r="U9" s="77" t="str">
        <f>[1]Birók!P23</f>
        <v xml:space="preserve"> </v>
      </c>
      <c r="V9" s="65"/>
      <c r="W9" s="65"/>
      <c r="X9" s="65"/>
      <c r="Y9" s="20"/>
      <c r="Z9" s="20"/>
      <c r="AA9" s="20" t="s">
        <v>24</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5" customHeight="1" x14ac:dyDescent="0.2">
      <c r="A10" s="68"/>
      <c r="B10" s="69"/>
      <c r="C10" s="70"/>
      <c r="D10" s="70"/>
      <c r="E10" s="83"/>
      <c r="F10" s="72"/>
      <c r="G10" s="72"/>
      <c r="H10" s="73"/>
      <c r="I10" s="72"/>
      <c r="J10" s="84"/>
      <c r="K10" s="74" t="s">
        <v>21</v>
      </c>
      <c r="L10" s="85" t="s">
        <v>2</v>
      </c>
      <c r="M10" s="76" t="str">
        <f>UPPER(IF(OR(L10="a",L10="as"),K8,IF(OR(L10="b",L10="bs"),K12,)))</f>
        <v>PASARÉT TK I.</v>
      </c>
      <c r="N10" s="86"/>
      <c r="O10" s="87"/>
      <c r="P10" s="87"/>
      <c r="Q10" s="63"/>
      <c r="R10" s="64"/>
      <c r="S10" s="65"/>
      <c r="T10" s="65"/>
      <c r="U10" s="77" t="str">
        <f>[1]Birók!P24</f>
        <v xml:space="preserve"> </v>
      </c>
      <c r="V10" s="65"/>
      <c r="W10" s="65"/>
      <c r="X10" s="65"/>
      <c r="Y10" s="20"/>
      <c r="Z10" s="20"/>
      <c r="AA10" s="20" t="s">
        <v>25</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5" customHeight="1" x14ac:dyDescent="0.2">
      <c r="A11" s="68">
        <v>3</v>
      </c>
      <c r="B11" s="55">
        <f>IF($E11="","",VLOOKUP($E11,[1]F12_Lista!$A$7:$O$22,14))</f>
        <v>0</v>
      </c>
      <c r="C11" s="56">
        <f>IF($E11="","",VLOOKUP($E11,[1]F12_Lista!$A$7:$O$22,15))</f>
        <v>0</v>
      </c>
      <c r="D11" s="56">
        <f>IF($E11="","",VLOOKUP($E11,[1]F12_Lista!$A$7:$O$22,5))</f>
        <v>0</v>
      </c>
      <c r="E11" s="78">
        <v>5</v>
      </c>
      <c r="F11" s="80" t="str">
        <f>UPPER(IF($E11="","",VLOOKUP($E11,[1]F12_Lista!$A$7:$O$22,2)))</f>
        <v>ALFA TI</v>
      </c>
      <c r="G11" s="80">
        <f>IF($E11="","",VLOOKUP($E11,[1]F12_Lista!$A$7:$O$22,3))</f>
        <v>0</v>
      </c>
      <c r="H11" s="80"/>
      <c r="I11" s="80">
        <f>IF($E11="","",VLOOKUP($E11,[1]F12_Lista!$A$7:$O$22,4))</f>
        <v>0</v>
      </c>
      <c r="J11" s="59"/>
      <c r="K11" s="60"/>
      <c r="L11" s="88"/>
      <c r="M11" s="87" t="s">
        <v>90</v>
      </c>
      <c r="N11" s="89"/>
      <c r="O11" s="87"/>
      <c r="P11" s="87"/>
      <c r="Q11" s="63"/>
      <c r="R11" s="64"/>
      <c r="S11" s="65"/>
      <c r="T11" s="65"/>
      <c r="U11" s="77" t="str">
        <f>[1]Birók!P25</f>
        <v xml:space="preserve"> </v>
      </c>
      <c r="V11" s="65"/>
      <c r="W11" s="65"/>
      <c r="X11" s="65"/>
      <c r="Y11" s="20"/>
      <c r="Z11" s="20"/>
      <c r="AA11" s="20" t="s">
        <v>26</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5" customHeight="1" x14ac:dyDescent="0.2">
      <c r="A12" s="68"/>
      <c r="B12" s="69"/>
      <c r="C12" s="70"/>
      <c r="D12" s="70"/>
      <c r="E12" s="83"/>
      <c r="F12" s="72"/>
      <c r="G12" s="72"/>
      <c r="H12" s="73"/>
      <c r="I12" s="74" t="s">
        <v>21</v>
      </c>
      <c r="J12" s="75" t="s">
        <v>7</v>
      </c>
      <c r="K12" s="76" t="str">
        <f>UPPER(IF(OR(J12="a",J12="as"),F11,IF(OR(J12="b",J12="bs"),F13,)))</f>
        <v>PASARÉT TK II.</v>
      </c>
      <c r="L12" s="90"/>
      <c r="M12" s="60"/>
      <c r="N12" s="89"/>
      <c r="O12" s="87"/>
      <c r="P12" s="87"/>
      <c r="Q12" s="63"/>
      <c r="R12" s="64"/>
      <c r="S12" s="65"/>
      <c r="T12" s="65"/>
      <c r="U12" s="77" t="str">
        <f>[1]Birók!P26</f>
        <v xml:space="preserve"> </v>
      </c>
      <c r="V12" s="65"/>
      <c r="W12" s="65"/>
      <c r="X12" s="65"/>
      <c r="Y12" s="20"/>
      <c r="Z12" s="20"/>
      <c r="AA12" s="20" t="s">
        <v>27</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5" customHeight="1" x14ac:dyDescent="0.2">
      <c r="A13" s="68">
        <v>4</v>
      </c>
      <c r="B13" s="55">
        <f>IF($E13="","",VLOOKUP($E13,[1]F12_Lista!$A$7:$O$22,14))</f>
        <v>0</v>
      </c>
      <c r="C13" s="56">
        <f>IF($E13="","",VLOOKUP($E13,[1]F12_Lista!$A$7:$O$22,15))</f>
        <v>0</v>
      </c>
      <c r="D13" s="56">
        <f>IF($E13="","",VLOOKUP($E13,[1]F12_Lista!$A$7:$O$22,5))</f>
        <v>0</v>
      </c>
      <c r="E13" s="78">
        <v>3</v>
      </c>
      <c r="F13" s="80" t="str">
        <f>UPPER(IF($E13="","",VLOOKUP($E13,[1]F12_Lista!$A$7:$O$22,2)))</f>
        <v>PASARÉT TK II.</v>
      </c>
      <c r="G13" s="80">
        <f>IF($E13="","",VLOOKUP($E13,[1]F12_Lista!$A$7:$O$22,3))</f>
        <v>0</v>
      </c>
      <c r="H13" s="80"/>
      <c r="I13" s="80">
        <f>IF($E13="","",VLOOKUP($E13,[1]F12_Lista!$A$7:$O$22,4))</f>
        <v>0</v>
      </c>
      <c r="J13" s="91"/>
      <c r="K13" s="87" t="s">
        <v>52</v>
      </c>
      <c r="L13" s="60"/>
      <c r="M13" s="60"/>
      <c r="N13" s="89"/>
      <c r="O13" s="87"/>
      <c r="P13" s="87"/>
      <c r="Q13" s="63"/>
      <c r="R13" s="64"/>
      <c r="S13" s="65"/>
      <c r="T13" s="65"/>
      <c r="U13" s="77" t="str">
        <f>[1]Birók!P27</f>
        <v xml:space="preserve"> </v>
      </c>
      <c r="V13" s="65"/>
      <c r="W13" s="65"/>
      <c r="X13" s="65"/>
      <c r="Y13" s="20"/>
      <c r="Z13" s="20"/>
      <c r="AA13" s="20" t="s">
        <v>23</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5" customHeight="1" x14ac:dyDescent="0.2">
      <c r="A14" s="68"/>
      <c r="B14" s="69"/>
      <c r="C14" s="70"/>
      <c r="D14" s="70"/>
      <c r="E14" s="83"/>
      <c r="F14" s="72"/>
      <c r="G14" s="72"/>
      <c r="H14" s="73"/>
      <c r="I14" s="72"/>
      <c r="J14" s="84"/>
      <c r="K14" s="60"/>
      <c r="L14" s="60" t="s">
        <v>50</v>
      </c>
      <c r="M14" s="74" t="s">
        <v>21</v>
      </c>
      <c r="N14" s="85" t="s">
        <v>2</v>
      </c>
      <c r="O14" s="76" t="str">
        <f>UPPER(IF(OR(N14="a",N14="as"),M10,IF(OR(N14="b",N14="bs"),M18,)))</f>
        <v>PASARÉT TK I.</v>
      </c>
      <c r="P14" s="86"/>
      <c r="Q14" s="63"/>
      <c r="R14" s="64"/>
      <c r="S14" s="65"/>
      <c r="T14" s="65"/>
      <c r="U14" s="77" t="str">
        <f>[1]Birók!P28</f>
        <v xml:space="preserve"> </v>
      </c>
      <c r="V14" s="65"/>
      <c r="W14" s="65"/>
      <c r="X14" s="65"/>
      <c r="Y14" s="20"/>
      <c r="Z14" s="20"/>
      <c r="AA14" s="20" t="s">
        <v>28</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5" customHeight="1" x14ac:dyDescent="0.2">
      <c r="A15" s="92">
        <v>5</v>
      </c>
      <c r="B15" s="55">
        <f>IF($E15="","",VLOOKUP($E15,[1]F12_Lista!$A$7:$O$22,14))</f>
        <v>0</v>
      </c>
      <c r="C15" s="56">
        <f>IF($E15="","",VLOOKUP($E15,[1]F12_Lista!$A$7:$O$22,15))</f>
        <v>0</v>
      </c>
      <c r="D15" s="56">
        <f>IF($E15="","",VLOOKUP($E15,[1]F12_Lista!$A$7:$O$22,5))</f>
        <v>0</v>
      </c>
      <c r="E15" s="78">
        <v>4</v>
      </c>
      <c r="F15" s="80" t="str">
        <f>UPPER(IF($E15="","",VLOOKUP($E15,[1]F12_Lista!$A$7:$O$22,2)))</f>
        <v>PG TENISZ</v>
      </c>
      <c r="G15" s="80">
        <f>IF($E15="","",VLOOKUP($E15,[1]F12_Lista!$A$7:$O$22,3))</f>
        <v>0</v>
      </c>
      <c r="H15" s="80"/>
      <c r="I15" s="80">
        <f>IF($E15="","",VLOOKUP($E15,[1]F12_Lista!$A$7:$O$22,4))</f>
        <v>0</v>
      </c>
      <c r="J15" s="93"/>
      <c r="K15" s="60"/>
      <c r="L15" s="60" t="s">
        <v>88</v>
      </c>
      <c r="M15" s="60"/>
      <c r="N15" s="89"/>
      <c r="O15" s="87" t="s">
        <v>88</v>
      </c>
      <c r="P15" s="87"/>
      <c r="Q15" s="63"/>
      <c r="R15" s="64"/>
      <c r="S15" s="65"/>
      <c r="T15" s="65"/>
      <c r="U15" s="77" t="str">
        <f>[1]Birók!P29</f>
        <v xml:space="preserve"> </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5" customHeight="1" thickBot="1" x14ac:dyDescent="0.25">
      <c r="A16" s="68"/>
      <c r="B16" s="69"/>
      <c r="C16" s="70"/>
      <c r="D16" s="70"/>
      <c r="E16" s="83"/>
      <c r="F16" s="72"/>
      <c r="G16" s="72"/>
      <c r="H16" s="73"/>
      <c r="I16" s="74" t="s">
        <v>21</v>
      </c>
      <c r="J16" s="75" t="s">
        <v>2</v>
      </c>
      <c r="K16" s="76" t="str">
        <f>UPPER(IF(OR(J16="a",J16="as"),F15,IF(OR(J16="b",J16="bs"),F17,)))</f>
        <v>PG TENISZ</v>
      </c>
      <c r="L16" s="76"/>
      <c r="M16" s="60"/>
      <c r="N16" s="89"/>
      <c r="O16" s="74"/>
      <c r="P16" s="87"/>
      <c r="Q16" s="63"/>
      <c r="R16" s="64"/>
      <c r="S16" s="65"/>
      <c r="T16" s="65"/>
      <c r="U16" s="94" t="str">
        <f>[1]Birók!P30</f>
        <v>Egyik sem</v>
      </c>
      <c r="V16" s="65"/>
      <c r="W16" s="65"/>
      <c r="X16" s="65"/>
      <c r="Y16" s="20"/>
      <c r="Z16" s="20"/>
      <c r="AA16" s="20" t="s">
        <v>2</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5" customHeight="1" x14ac:dyDescent="0.2">
      <c r="A17" s="68">
        <v>6</v>
      </c>
      <c r="B17" s="55">
        <f>IF($E17="","",VLOOKUP($E17,[1]F12_Lista!$A$7:$O$22,14))</f>
        <v>0</v>
      </c>
      <c r="C17" s="56">
        <f>IF($E17="","",VLOOKUP($E17,[1]F12_Lista!$A$7:$O$22,15))</f>
        <v>0</v>
      </c>
      <c r="D17" s="56">
        <f>IF($E17="","",VLOOKUP($E17,[1]F12_Lista!$A$7:$O$22,5))</f>
        <v>0</v>
      </c>
      <c r="E17" s="78">
        <v>6</v>
      </c>
      <c r="F17" s="80" t="str">
        <f>UPPER(IF($E17="","",VLOOKUP($E17,[1]F12_Lista!$A$7:$O$22,2)))</f>
        <v>PILLANGÓ TK</v>
      </c>
      <c r="G17" s="80">
        <f>IF($E17="","",VLOOKUP($E17,[1]F12_Lista!$A$7:$O$22,3))</f>
        <v>0</v>
      </c>
      <c r="H17" s="80"/>
      <c r="I17" s="80">
        <f>IF($E17="","",VLOOKUP($E17,[1]F12_Lista!$A$7:$O$22,4))</f>
        <v>0</v>
      </c>
      <c r="J17" s="81"/>
      <c r="K17" s="87" t="s">
        <v>89</v>
      </c>
      <c r="L17" s="82"/>
      <c r="M17" s="60"/>
      <c r="N17" s="89"/>
      <c r="O17" s="87"/>
      <c r="P17" s="87"/>
      <c r="Q17" s="63"/>
      <c r="R17" s="64"/>
      <c r="S17" s="65"/>
      <c r="T17" s="65"/>
      <c r="U17" s="65"/>
      <c r="V17" s="65"/>
      <c r="W17" s="65"/>
      <c r="X17" s="65"/>
      <c r="Y17" s="20"/>
      <c r="Z17" s="20"/>
      <c r="AA17" s="20" t="s">
        <v>8</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5" customHeight="1" x14ac:dyDescent="0.2">
      <c r="A18" s="68"/>
      <c r="B18" s="69"/>
      <c r="C18" s="70"/>
      <c r="D18" s="70"/>
      <c r="E18" s="83"/>
      <c r="F18" s="72"/>
      <c r="G18" s="72"/>
      <c r="H18" s="73"/>
      <c r="I18" s="72"/>
      <c r="J18" s="84"/>
      <c r="K18" s="74" t="s">
        <v>21</v>
      </c>
      <c r="L18" s="85" t="s">
        <v>7</v>
      </c>
      <c r="M18" s="76" t="str">
        <f>UPPER(IF(OR(L18="a",L18="as"),K16,IF(OR(L18="b",L18="bs"),K20,)))</f>
        <v xml:space="preserve">VASAS SC </v>
      </c>
      <c r="N18" s="95"/>
      <c r="O18" s="87"/>
      <c r="P18" s="87"/>
      <c r="Q18" s="63"/>
      <c r="R18" s="64"/>
      <c r="S18" s="65"/>
      <c r="T18" s="65"/>
      <c r="U18" s="65"/>
      <c r="V18" s="65"/>
      <c r="W18" s="65"/>
      <c r="X18" s="65"/>
      <c r="Y18" s="20"/>
      <c r="Z18" s="20"/>
      <c r="AA18" s="20" t="s">
        <v>18</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5" customHeight="1" x14ac:dyDescent="0.2">
      <c r="A19" s="68">
        <v>7</v>
      </c>
      <c r="B19" s="55" t="str">
        <f>IF($E19="","",VLOOKUP($E19,[1]F12_Lista!$A$7:$O$22,14))</f>
        <v/>
      </c>
      <c r="C19" s="56" t="str">
        <f>IF($E19="","",VLOOKUP($E19,[1]F12_Lista!$A$7:$O$22,15))</f>
        <v/>
      </c>
      <c r="D19" s="56" t="str">
        <f>IF($E19="","",VLOOKUP($E19,[1]F12_Lista!$A$7:$O$22,5))</f>
        <v/>
      </c>
      <c r="E19" s="78"/>
      <c r="F19" s="80" t="s">
        <v>23</v>
      </c>
      <c r="G19" s="80" t="str">
        <f>IF($E19="","",VLOOKUP($E19,[1]F12_Lista!$A$7:$O$22,3))</f>
        <v/>
      </c>
      <c r="H19" s="80"/>
      <c r="I19" s="80" t="str">
        <f>IF($E19="","",VLOOKUP($E19,[1]F12_Lista!$A$7:$O$22,4))</f>
        <v/>
      </c>
      <c r="J19" s="59"/>
      <c r="K19" s="60"/>
      <c r="L19" s="88"/>
      <c r="M19" s="87" t="s">
        <v>88</v>
      </c>
      <c r="N19" s="87"/>
      <c r="O19" s="87"/>
      <c r="P19" s="87"/>
      <c r="Q19" s="63"/>
      <c r="R19" s="64"/>
      <c r="S19" s="65"/>
      <c r="T19" s="65"/>
      <c r="U19" s="65"/>
      <c r="V19" s="65"/>
      <c r="W19" s="65"/>
      <c r="X19" s="65"/>
      <c r="Y19" s="20"/>
      <c r="Z19" s="20"/>
      <c r="AA19" s="20" t="s">
        <v>19</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5" customHeight="1" x14ac:dyDescent="0.2">
      <c r="A20" s="68"/>
      <c r="B20" s="69"/>
      <c r="C20" s="70"/>
      <c r="D20" s="70"/>
      <c r="E20" s="71"/>
      <c r="F20" s="72"/>
      <c r="G20" s="72"/>
      <c r="H20" s="73"/>
      <c r="I20" s="74" t="s">
        <v>21</v>
      </c>
      <c r="J20" s="75" t="s">
        <v>7</v>
      </c>
      <c r="K20" s="76" t="str">
        <f>UPPER(IF(OR(J20="a",J20="as"),F19,IF(OR(J20="b",J20="bs"),F21,)))</f>
        <v xml:space="preserve">VASAS SC </v>
      </c>
      <c r="L20" s="90"/>
      <c r="M20" s="60"/>
      <c r="N20" s="87"/>
      <c r="O20" s="87"/>
      <c r="P20" s="87"/>
      <c r="Q20" s="63"/>
      <c r="R20" s="64"/>
      <c r="S20" s="65"/>
      <c r="T20" s="65"/>
      <c r="U20" s="65"/>
      <c r="V20" s="65"/>
      <c r="W20" s="65"/>
      <c r="X20" s="65"/>
      <c r="Y20" s="20"/>
      <c r="Z20" s="20"/>
      <c r="AA20" s="20" t="s">
        <v>20</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5" customHeight="1" x14ac:dyDescent="0.2">
      <c r="A21" s="96">
        <v>8</v>
      </c>
      <c r="B21" s="55">
        <f>IF($E21="","",VLOOKUP($E21,[1]F12_Lista!$A$7:$O$22,14))</f>
        <v>0</v>
      </c>
      <c r="C21" s="56">
        <f>IF($E21="","",VLOOKUP($E21,[1]F12_Lista!$A$7:$O$22,15))</f>
        <v>0</v>
      </c>
      <c r="D21" s="56">
        <f>IF($E21="","",VLOOKUP($E21,[1]F12_Lista!$A$7:$O$22,5))</f>
        <v>0</v>
      </c>
      <c r="E21" s="57">
        <v>2</v>
      </c>
      <c r="F21" s="97" t="str">
        <f>UPPER(IF($E21="","",VLOOKUP($E21,[1]F12_Lista!$A$7:$O$22,2)))</f>
        <v xml:space="preserve">VASAS SC </v>
      </c>
      <c r="G21" s="97">
        <f>IF($E21="","",VLOOKUP($E21,[1]F12_Lista!$A$7:$O$22,3))</f>
        <v>0</v>
      </c>
      <c r="H21" s="97"/>
      <c r="I21" s="97">
        <f>IF($E21="","",VLOOKUP($E21,[1]F12_Lista!$A$7:$O$22,4))</f>
        <v>0</v>
      </c>
      <c r="J21" s="91"/>
      <c r="K21" s="60"/>
      <c r="L21" s="60"/>
      <c r="M21" s="60"/>
      <c r="N21" s="87"/>
      <c r="O21" s="87"/>
      <c r="P21" s="87"/>
      <c r="Q21" s="63"/>
      <c r="R21" s="64"/>
      <c r="S21" s="65"/>
      <c r="T21" s="65"/>
      <c r="U21" s="65"/>
      <c r="V21" s="65"/>
      <c r="W21" s="65"/>
      <c r="X21" s="65"/>
      <c r="Y21" s="20"/>
      <c r="Z21" s="20"/>
      <c r="AA21" s="20" t="s">
        <v>22</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
      <c r="A22" s="98"/>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24</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
      <c r="A23" s="99"/>
      <c r="B23" s="71"/>
      <c r="C23" s="71"/>
      <c r="D23" s="71"/>
      <c r="E23" s="71"/>
      <c r="F23" s="61"/>
      <c r="G23" s="61"/>
      <c r="H23" s="65"/>
      <c r="I23" s="100"/>
      <c r="J23" s="71"/>
      <c r="K23" s="61"/>
      <c r="L23" s="61"/>
      <c r="M23" s="61"/>
      <c r="N23" s="63"/>
      <c r="O23" s="63"/>
      <c r="P23" s="63"/>
      <c r="Q23" s="63"/>
      <c r="R23" s="64"/>
      <c r="S23" s="65"/>
      <c r="T23" s="65"/>
      <c r="U23" s="65"/>
      <c r="V23" s="65"/>
      <c r="W23" s="65"/>
      <c r="X23" s="65"/>
      <c r="Y23" s="20"/>
      <c r="Z23" s="20"/>
      <c r="AA23" s="20" t="s">
        <v>25</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
      <c r="A24" s="99"/>
      <c r="B24" s="61"/>
      <c r="C24" s="61"/>
      <c r="D24" s="61"/>
      <c r="E24" s="71"/>
      <c r="F24" s="61"/>
      <c r="G24" s="61"/>
      <c r="H24" s="61"/>
      <c r="I24" s="61"/>
      <c r="J24" s="71"/>
      <c r="K24" s="61"/>
      <c r="L24" s="101"/>
      <c r="M24" s="61"/>
      <c r="N24" s="63"/>
      <c r="O24" s="63"/>
      <c r="P24" s="63"/>
      <c r="Q24" s="63"/>
      <c r="R24" s="64"/>
      <c r="S24" s="65"/>
      <c r="T24" s="65"/>
      <c r="U24" s="65"/>
      <c r="V24" s="65"/>
      <c r="W24" s="65"/>
      <c r="X24" s="65"/>
      <c r="Y24" s="20"/>
      <c r="Z24" s="20"/>
      <c r="AA24" s="20" t="s">
        <v>26</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
      <c r="A25" s="99"/>
      <c r="B25" s="71"/>
      <c r="C25" s="71"/>
      <c r="D25" s="71"/>
      <c r="E25" s="71"/>
      <c r="F25" s="61"/>
      <c r="G25" s="61"/>
      <c r="H25" s="65"/>
      <c r="I25" s="61"/>
      <c r="J25" s="71"/>
      <c r="K25" s="100"/>
      <c r="L25" s="71"/>
      <c r="M25" s="61"/>
      <c r="N25" s="63"/>
      <c r="O25" s="63"/>
      <c r="P25" s="63"/>
      <c r="Q25" s="63"/>
      <c r="R25" s="64"/>
      <c r="S25" s="65"/>
      <c r="T25" s="65"/>
      <c r="U25" s="65"/>
      <c r="V25" s="65"/>
      <c r="W25" s="65"/>
      <c r="X25" s="65"/>
      <c r="Y25" s="20"/>
      <c r="Z25" s="20"/>
      <c r="AA25" s="20" t="s">
        <v>27</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
      <c r="A26" s="99"/>
      <c r="B26" s="61"/>
      <c r="C26" s="61"/>
      <c r="D26" s="61"/>
      <c r="E26" s="71"/>
      <c r="F26" s="61"/>
      <c r="G26" s="61"/>
      <c r="H26" s="61"/>
      <c r="I26" s="61"/>
      <c r="J26" s="71"/>
      <c r="K26" s="61"/>
      <c r="L26" s="61"/>
      <c r="M26" s="61"/>
      <c r="N26" s="63"/>
      <c r="O26" s="63"/>
      <c r="P26" s="63"/>
      <c r="Q26" s="63"/>
      <c r="R26" s="64"/>
      <c r="S26" s="102"/>
      <c r="T26" s="65"/>
      <c r="U26" s="65"/>
      <c r="V26" s="65"/>
      <c r="W26" s="65"/>
      <c r="X26" s="65"/>
      <c r="Y26"/>
      <c r="Z26"/>
      <c r="AA26"/>
      <c r="AB26"/>
      <c r="AC26"/>
      <c r="AD26"/>
      <c r="AE26"/>
      <c r="AF26"/>
      <c r="AG26"/>
      <c r="AH26"/>
      <c r="AI26" s="22"/>
      <c r="AJ26" s="22"/>
      <c r="AK26" s="22"/>
      <c r="AL26" s="65"/>
      <c r="AM26" s="65"/>
      <c r="AN26" s="65"/>
      <c r="AO26" s="65"/>
      <c r="AP26" s="65"/>
      <c r="AQ26" s="65"/>
      <c r="AR26" s="65"/>
      <c r="AS26" s="65"/>
    </row>
    <row r="27" spans="1:45" s="67" customFormat="1" ht="9.6" customHeight="1" x14ac:dyDescent="0.2">
      <c r="A27" s="99"/>
      <c r="B27" s="71"/>
      <c r="C27" s="71"/>
      <c r="D27" s="71"/>
      <c r="E27" s="71"/>
      <c r="F27" s="61"/>
      <c r="G27" s="61"/>
      <c r="H27" s="65"/>
      <c r="I27" s="100"/>
      <c r="J27" s="71"/>
      <c r="K27" s="61"/>
      <c r="L27" s="61"/>
      <c r="M27" s="61"/>
      <c r="N27" s="63"/>
      <c r="O27" s="63"/>
      <c r="P27" s="63"/>
      <c r="Q27" s="63"/>
      <c r="R27" s="64"/>
      <c r="S27" s="65"/>
      <c r="T27" s="65"/>
      <c r="U27" s="65"/>
      <c r="V27" s="65"/>
      <c r="W27" s="65"/>
      <c r="X27" s="65"/>
      <c r="Y27"/>
      <c r="Z27"/>
      <c r="AA27"/>
      <c r="AB27"/>
      <c r="AC27"/>
      <c r="AD27"/>
      <c r="AE27"/>
      <c r="AF27"/>
      <c r="AG27"/>
      <c r="AH27"/>
      <c r="AI27" s="22"/>
      <c r="AJ27" s="22"/>
      <c r="AK27" s="22"/>
      <c r="AL27" s="65"/>
      <c r="AM27" s="65"/>
      <c r="AN27" s="65"/>
      <c r="AO27" s="65"/>
      <c r="AP27" s="65"/>
      <c r="AQ27" s="65"/>
      <c r="AR27" s="65"/>
      <c r="AS27" s="65"/>
    </row>
    <row r="28" spans="1:45" s="67" customFormat="1" ht="9.6" customHeight="1" x14ac:dyDescent="0.2">
      <c r="A28" s="99"/>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2">
      <c r="A29" s="99"/>
      <c r="B29" s="71"/>
      <c r="C29" s="71"/>
      <c r="D29" s="71"/>
      <c r="E29" s="71"/>
      <c r="F29" s="61"/>
      <c r="G29" s="61"/>
      <c r="H29" s="65"/>
      <c r="I29" s="61"/>
      <c r="J29" s="71"/>
      <c r="K29" s="61"/>
      <c r="L29" s="61"/>
      <c r="M29" s="100"/>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2">
      <c r="A30" s="99"/>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2">
      <c r="A31" s="99"/>
      <c r="B31" s="71"/>
      <c r="C31" s="71"/>
      <c r="D31" s="71"/>
      <c r="E31" s="71"/>
      <c r="F31" s="61"/>
      <c r="G31" s="61"/>
      <c r="H31" s="65"/>
      <c r="I31" s="100"/>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2">
      <c r="A32" s="99"/>
      <c r="B32" s="61"/>
      <c r="C32" s="61"/>
      <c r="D32" s="61"/>
      <c r="E32" s="71"/>
      <c r="F32" s="61"/>
      <c r="G32" s="61"/>
      <c r="H32" s="61"/>
      <c r="I32" s="61"/>
      <c r="J32" s="71"/>
      <c r="K32" s="61"/>
      <c r="L32" s="101"/>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2">
      <c r="A33" s="99"/>
      <c r="B33" s="71"/>
      <c r="C33" s="71"/>
      <c r="D33" s="71"/>
      <c r="E33" s="71"/>
      <c r="F33" s="61"/>
      <c r="G33" s="61"/>
      <c r="H33" s="65"/>
      <c r="I33" s="61"/>
      <c r="J33" s="71"/>
      <c r="K33" s="100"/>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2">
      <c r="A34" s="99"/>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2">
      <c r="A35" s="99"/>
      <c r="B35" s="71"/>
      <c r="C35" s="71"/>
      <c r="D35" s="71"/>
      <c r="E35" s="71"/>
      <c r="F35" s="61"/>
      <c r="G35" s="61"/>
      <c r="H35" s="65"/>
      <c r="I35" s="100"/>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2">
      <c r="A36" s="98"/>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2">
      <c r="A37" s="99"/>
      <c r="B37" s="71"/>
      <c r="C37" s="71"/>
      <c r="D37" s="71"/>
      <c r="E37" s="71"/>
      <c r="F37" s="104"/>
      <c r="G37" s="104"/>
      <c r="H37" s="105"/>
      <c r="I37" s="60"/>
      <c r="J37" s="84"/>
      <c r="K37" s="60"/>
      <c r="L37" s="60"/>
      <c r="M37" s="60"/>
      <c r="N37" s="87"/>
      <c r="O37" s="87"/>
      <c r="P37" s="87"/>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2">
      <c r="A38" s="98"/>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2">
      <c r="A39" s="99"/>
      <c r="B39" s="71"/>
      <c r="C39" s="71"/>
      <c r="D39" s="71"/>
      <c r="E39" s="71"/>
      <c r="F39" s="61"/>
      <c r="G39" s="61"/>
      <c r="H39" s="65"/>
      <c r="I39" s="100"/>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2">
      <c r="A40" s="99"/>
      <c r="B40" s="61"/>
      <c r="C40" s="61"/>
      <c r="D40" s="61"/>
      <c r="E40" s="71"/>
      <c r="F40" s="61"/>
      <c r="G40" s="61"/>
      <c r="H40" s="61"/>
      <c r="I40" s="61"/>
      <c r="J40" s="71"/>
      <c r="K40" s="61"/>
      <c r="L40" s="101"/>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2">
      <c r="A41" s="99"/>
      <c r="B41" s="71"/>
      <c r="C41" s="71"/>
      <c r="D41" s="71"/>
      <c r="E41" s="71"/>
      <c r="F41" s="61"/>
      <c r="G41" s="61"/>
      <c r="H41" s="65"/>
      <c r="I41" s="61"/>
      <c r="J41" s="71"/>
      <c r="K41" s="100"/>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2">
      <c r="A42" s="99"/>
      <c r="B42" s="61"/>
      <c r="C42" s="61"/>
      <c r="D42" s="61"/>
      <c r="E42" s="71"/>
      <c r="F42" s="61"/>
      <c r="G42" s="61"/>
      <c r="H42" s="61"/>
      <c r="I42" s="61"/>
      <c r="J42" s="71"/>
      <c r="K42" s="61"/>
      <c r="L42" s="61"/>
      <c r="M42" s="61"/>
      <c r="N42" s="63"/>
      <c r="O42" s="63"/>
      <c r="P42" s="63"/>
      <c r="Q42" s="63"/>
      <c r="R42" s="64"/>
      <c r="S42" s="102"/>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2">
      <c r="A43" s="99"/>
      <c r="B43" s="71"/>
      <c r="C43" s="71"/>
      <c r="D43" s="71"/>
      <c r="E43" s="71"/>
      <c r="F43" s="61"/>
      <c r="G43" s="61"/>
      <c r="H43" s="65"/>
      <c r="I43" s="100"/>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2">
      <c r="A44" s="99"/>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2">
      <c r="A45" s="99"/>
      <c r="B45" s="71"/>
      <c r="C45" s="71"/>
      <c r="D45" s="71"/>
      <c r="E45" s="71"/>
      <c r="F45" s="61"/>
      <c r="G45" s="61"/>
      <c r="H45" s="65"/>
      <c r="I45" s="61"/>
      <c r="J45" s="71"/>
      <c r="K45" s="61"/>
      <c r="L45" s="61"/>
      <c r="M45" s="100"/>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2">
      <c r="A46" s="99"/>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2">
      <c r="A47" s="99"/>
      <c r="B47" s="71"/>
      <c r="C47" s="71"/>
      <c r="D47" s="71"/>
      <c r="E47" s="71"/>
      <c r="F47" s="61"/>
      <c r="G47" s="61"/>
      <c r="H47" s="65"/>
      <c r="I47" s="100"/>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2">
      <c r="A48" s="99"/>
      <c r="B48" s="61"/>
      <c r="C48" s="61"/>
      <c r="D48" s="61"/>
      <c r="E48" s="71"/>
      <c r="F48" s="61"/>
      <c r="G48" s="61"/>
      <c r="H48" s="61"/>
      <c r="I48" s="61"/>
      <c r="J48" s="71"/>
      <c r="K48" s="61"/>
      <c r="L48" s="101"/>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2">
      <c r="A49" s="99"/>
      <c r="B49" s="71"/>
      <c r="C49" s="71"/>
      <c r="D49" s="71"/>
      <c r="E49" s="71"/>
      <c r="F49" s="61"/>
      <c r="G49" s="61"/>
      <c r="H49" s="65"/>
      <c r="I49" s="61"/>
      <c r="J49" s="71"/>
      <c r="K49" s="100"/>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2">
      <c r="A50" s="99"/>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2">
      <c r="A51" s="99"/>
      <c r="B51" s="71"/>
      <c r="C51" s="71"/>
      <c r="D51" s="71"/>
      <c r="E51" s="71"/>
      <c r="F51" s="61"/>
      <c r="G51" s="61"/>
      <c r="H51" s="65"/>
      <c r="I51" s="100"/>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2">
      <c r="A52" s="98"/>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3" customFormat="1" ht="6.75" customHeight="1" x14ac:dyDescent="0.2">
      <c r="A53" s="107"/>
      <c r="B53" s="107"/>
      <c r="C53" s="107"/>
      <c r="D53" s="107"/>
      <c r="E53" s="107"/>
      <c r="F53" s="108"/>
      <c r="G53" s="108"/>
      <c r="H53" s="108"/>
      <c r="I53" s="108"/>
      <c r="J53" s="109"/>
      <c r="K53" s="110"/>
      <c r="L53" s="111"/>
      <c r="M53" s="110"/>
      <c r="N53" s="111"/>
      <c r="O53" s="110"/>
      <c r="P53" s="111"/>
      <c r="Q53" s="110"/>
      <c r="R53" s="111"/>
      <c r="S53" s="112"/>
      <c r="T53" s="112"/>
      <c r="U53" s="112"/>
      <c r="V53" s="112"/>
      <c r="W53" s="112"/>
      <c r="X53" s="112"/>
      <c r="Y53" s="112"/>
      <c r="Z53" s="112"/>
      <c r="AA53" s="112"/>
      <c r="AB53" s="112"/>
      <c r="AC53" s="112"/>
      <c r="AD53" s="112"/>
      <c r="AE53" s="112"/>
      <c r="AF53" s="112"/>
      <c r="AG53" s="112"/>
      <c r="AH53" s="112"/>
      <c r="AI53" s="103"/>
      <c r="AJ53" s="103"/>
      <c r="AK53" s="103"/>
      <c r="AL53" s="112"/>
      <c r="AM53" s="112"/>
      <c r="AN53" s="112"/>
      <c r="AO53" s="112"/>
      <c r="AP53" s="112"/>
      <c r="AQ53" s="112"/>
      <c r="AR53" s="112"/>
      <c r="AS53" s="112"/>
    </row>
    <row r="54" spans="1:45" s="126" customFormat="1" ht="10.5" customHeight="1" x14ac:dyDescent="0.2">
      <c r="A54" s="114" t="s">
        <v>10</v>
      </c>
      <c r="B54" s="115"/>
      <c r="C54" s="115"/>
      <c r="D54" s="116"/>
      <c r="E54" s="117" t="s">
        <v>29</v>
      </c>
      <c r="F54" s="118" t="s">
        <v>30</v>
      </c>
      <c r="G54" s="117"/>
      <c r="H54" s="119"/>
      <c r="I54" s="120"/>
      <c r="J54" s="117" t="s">
        <v>29</v>
      </c>
      <c r="K54" s="118" t="s">
        <v>31</v>
      </c>
      <c r="L54" s="121"/>
      <c r="M54" s="118" t="s">
        <v>32</v>
      </c>
      <c r="N54" s="122"/>
      <c r="O54" s="123" t="s">
        <v>33</v>
      </c>
      <c r="P54" s="123"/>
      <c r="Q54" s="124"/>
      <c r="R54" s="125"/>
      <c r="T54" s="127"/>
      <c r="U54" s="127"/>
      <c r="V54" s="127"/>
      <c r="W54" s="127"/>
      <c r="X54" s="127"/>
      <c r="Y54" s="127"/>
      <c r="Z54" s="127"/>
      <c r="AA54" s="127"/>
      <c r="AB54" s="127"/>
      <c r="AC54" s="127"/>
      <c r="AD54" s="127"/>
      <c r="AE54" s="127"/>
      <c r="AF54" s="127"/>
      <c r="AG54" s="127"/>
      <c r="AH54" s="127"/>
      <c r="AI54" s="128"/>
      <c r="AJ54" s="128"/>
      <c r="AK54" s="128"/>
      <c r="AL54" s="127"/>
      <c r="AM54" s="127"/>
      <c r="AN54" s="127"/>
      <c r="AO54" s="127"/>
      <c r="AP54" s="127"/>
      <c r="AQ54" s="127"/>
      <c r="AR54" s="127"/>
      <c r="AS54" s="127"/>
    </row>
    <row r="55" spans="1:45" s="126" customFormat="1" ht="9" customHeight="1" x14ac:dyDescent="0.2">
      <c r="A55" s="129" t="s">
        <v>34</v>
      </c>
      <c r="B55" s="130"/>
      <c r="C55" s="131"/>
      <c r="D55" s="132"/>
      <c r="E55" s="133">
        <v>1</v>
      </c>
      <c r="F55" s="127" t="str">
        <f>IF(E55&gt;$R$62,,UPPER(VLOOKUP(E55,[1]F12_Lista!$A$7:$Q$134,2)))</f>
        <v>PASARÉT TK I.</v>
      </c>
      <c r="G55" s="133"/>
      <c r="H55" s="127"/>
      <c r="I55" s="134"/>
      <c r="J55" s="135" t="s">
        <v>35</v>
      </c>
      <c r="K55" s="136"/>
      <c r="L55" s="137"/>
      <c r="M55" s="136"/>
      <c r="N55" s="138"/>
      <c r="O55" s="139" t="s">
        <v>36</v>
      </c>
      <c r="P55" s="140"/>
      <c r="Q55" s="140"/>
      <c r="R55" s="138"/>
      <c r="T55" s="127"/>
      <c r="U55" s="127"/>
      <c r="V55" s="127"/>
      <c r="W55" s="127"/>
      <c r="X55" s="127"/>
      <c r="Y55" s="127"/>
      <c r="Z55" s="127"/>
      <c r="AA55" s="127"/>
      <c r="AB55" s="127"/>
      <c r="AC55" s="127"/>
      <c r="AD55" s="127"/>
      <c r="AE55" s="127"/>
      <c r="AF55" s="127"/>
      <c r="AG55" s="127"/>
      <c r="AH55" s="127"/>
      <c r="AI55" s="128"/>
      <c r="AJ55" s="128"/>
      <c r="AK55" s="128"/>
      <c r="AL55" s="127"/>
      <c r="AM55" s="127"/>
      <c r="AN55" s="127"/>
      <c r="AO55" s="127"/>
      <c r="AP55" s="127"/>
      <c r="AQ55" s="127"/>
      <c r="AR55" s="127"/>
      <c r="AS55" s="127"/>
    </row>
    <row r="56" spans="1:45" s="126" customFormat="1" ht="9" customHeight="1" x14ac:dyDescent="0.2">
      <c r="A56" s="141" t="s">
        <v>37</v>
      </c>
      <c r="B56" s="142"/>
      <c r="C56" s="143"/>
      <c r="D56" s="144"/>
      <c r="E56" s="133">
        <v>2</v>
      </c>
      <c r="F56" s="127" t="str">
        <f>IF(E56&gt;$R$62,,UPPER(VLOOKUP(E56,[1]F12_Lista!$A$7:$Q$134,2)))</f>
        <v xml:space="preserve">VASAS SC </v>
      </c>
      <c r="G56" s="133"/>
      <c r="H56" s="127"/>
      <c r="I56" s="134"/>
      <c r="J56" s="135" t="s">
        <v>38</v>
      </c>
      <c r="K56" s="136"/>
      <c r="L56" s="137"/>
      <c r="M56" s="136"/>
      <c r="N56" s="138"/>
      <c r="O56" s="145"/>
      <c r="P56" s="146"/>
      <c r="Q56" s="142"/>
      <c r="R56" s="147"/>
      <c r="T56" s="127"/>
      <c r="U56" s="127"/>
      <c r="V56" s="127"/>
      <c r="W56" s="127"/>
      <c r="X56" s="127"/>
      <c r="Y56" s="127"/>
      <c r="Z56" s="127"/>
      <c r="AA56" s="127"/>
      <c r="AB56" s="127"/>
      <c r="AC56" s="127"/>
      <c r="AD56" s="127"/>
      <c r="AE56" s="127"/>
      <c r="AF56" s="127"/>
      <c r="AG56" s="127"/>
      <c r="AH56" s="127"/>
      <c r="AI56" s="128"/>
      <c r="AJ56" s="128"/>
      <c r="AK56" s="128"/>
      <c r="AL56" s="127"/>
      <c r="AM56" s="127"/>
      <c r="AN56" s="127"/>
      <c r="AO56" s="127"/>
      <c r="AP56" s="127"/>
      <c r="AQ56" s="127"/>
      <c r="AR56" s="127"/>
      <c r="AS56" s="127"/>
    </row>
    <row r="57" spans="1:45" s="126" customFormat="1" ht="9" customHeight="1" x14ac:dyDescent="0.2">
      <c r="A57" s="148"/>
      <c r="B57" s="149"/>
      <c r="C57" s="150"/>
      <c r="D57" s="151"/>
      <c r="E57" s="133"/>
      <c r="F57" s="127"/>
      <c r="G57" s="133"/>
      <c r="H57" s="127"/>
      <c r="I57" s="134"/>
      <c r="J57" s="135" t="s">
        <v>39</v>
      </c>
      <c r="K57" s="136"/>
      <c r="L57" s="137"/>
      <c r="M57" s="136"/>
      <c r="N57" s="138"/>
      <c r="O57" s="139" t="s">
        <v>40</v>
      </c>
      <c r="P57" s="140"/>
      <c r="Q57" s="140"/>
      <c r="R57" s="138"/>
      <c r="T57" s="127"/>
      <c r="U57" s="127"/>
      <c r="V57" s="127"/>
      <c r="W57" s="127"/>
      <c r="X57" s="127"/>
      <c r="Y57" s="127"/>
      <c r="Z57" s="127"/>
      <c r="AA57" s="127"/>
      <c r="AB57" s="127"/>
      <c r="AC57" s="127"/>
      <c r="AD57" s="127"/>
      <c r="AE57" s="127"/>
      <c r="AF57" s="127"/>
      <c r="AG57" s="127"/>
      <c r="AH57" s="127"/>
      <c r="AI57" s="128"/>
      <c r="AJ57" s="128"/>
      <c r="AK57" s="128"/>
      <c r="AL57" s="127"/>
      <c r="AM57" s="127"/>
      <c r="AN57" s="127"/>
      <c r="AO57" s="127"/>
      <c r="AP57" s="127"/>
      <c r="AQ57" s="127"/>
      <c r="AR57" s="127"/>
      <c r="AS57" s="127"/>
    </row>
    <row r="58" spans="1:45" s="126" customFormat="1" ht="9" customHeight="1" x14ac:dyDescent="0.2">
      <c r="A58" s="152"/>
      <c r="B58" s="37"/>
      <c r="C58" s="37"/>
      <c r="D58" s="153"/>
      <c r="E58" s="133"/>
      <c r="F58" s="127"/>
      <c r="G58" s="133"/>
      <c r="H58" s="127"/>
      <c r="I58" s="134"/>
      <c r="J58" s="135" t="s">
        <v>41</v>
      </c>
      <c r="K58" s="136"/>
      <c r="L58" s="137"/>
      <c r="M58" s="136"/>
      <c r="N58" s="138"/>
      <c r="O58" s="136"/>
      <c r="P58" s="137"/>
      <c r="Q58" s="136"/>
      <c r="R58" s="138"/>
      <c r="T58" s="127"/>
      <c r="U58" s="127"/>
      <c r="V58" s="127"/>
      <c r="W58" s="127"/>
      <c r="X58" s="127"/>
      <c r="Y58" s="127"/>
      <c r="Z58" s="127"/>
      <c r="AA58" s="127"/>
      <c r="AB58" s="127"/>
      <c r="AC58" s="127"/>
      <c r="AD58" s="127"/>
      <c r="AE58" s="127"/>
      <c r="AF58" s="127"/>
      <c r="AG58" s="127"/>
      <c r="AH58" s="127"/>
      <c r="AI58" s="128"/>
      <c r="AJ58" s="128"/>
      <c r="AK58" s="128"/>
      <c r="AL58" s="127"/>
      <c r="AM58" s="127"/>
      <c r="AN58" s="127"/>
      <c r="AO58" s="127"/>
      <c r="AP58" s="127"/>
      <c r="AQ58" s="127"/>
      <c r="AR58" s="127"/>
      <c r="AS58" s="127"/>
    </row>
    <row r="59" spans="1:45" s="126" customFormat="1" ht="9" customHeight="1" x14ac:dyDescent="0.2">
      <c r="A59" s="154"/>
      <c r="B59" s="155"/>
      <c r="C59" s="155"/>
      <c r="D59" s="156"/>
      <c r="E59" s="133"/>
      <c r="F59" s="127"/>
      <c r="G59" s="133"/>
      <c r="H59" s="127"/>
      <c r="I59" s="134"/>
      <c r="J59" s="135" t="s">
        <v>42</v>
      </c>
      <c r="K59" s="136"/>
      <c r="L59" s="137"/>
      <c r="M59" s="136"/>
      <c r="N59" s="138"/>
      <c r="O59" s="142"/>
      <c r="P59" s="146"/>
      <c r="Q59" s="142"/>
      <c r="R59" s="147"/>
      <c r="T59" s="127"/>
      <c r="U59" s="127"/>
      <c r="V59" s="127"/>
      <c r="W59" s="127"/>
      <c r="X59" s="127"/>
      <c r="Y59" s="127"/>
      <c r="Z59" s="127"/>
      <c r="AA59" s="127"/>
      <c r="AB59" s="127"/>
      <c r="AC59" s="127"/>
      <c r="AD59" s="127"/>
      <c r="AE59" s="127"/>
      <c r="AF59" s="127"/>
      <c r="AG59" s="127"/>
      <c r="AH59" s="127"/>
      <c r="AI59" s="128"/>
      <c r="AJ59" s="128"/>
      <c r="AK59" s="128"/>
      <c r="AL59" s="127"/>
      <c r="AM59" s="127"/>
      <c r="AN59" s="127"/>
      <c r="AO59" s="127"/>
      <c r="AP59" s="127"/>
      <c r="AQ59" s="127"/>
      <c r="AR59" s="127"/>
      <c r="AS59" s="127"/>
    </row>
    <row r="60" spans="1:45" s="126" customFormat="1" ht="9" customHeight="1" x14ac:dyDescent="0.2">
      <c r="A60" s="157"/>
      <c r="B60" s="158"/>
      <c r="C60" s="37"/>
      <c r="D60" s="153"/>
      <c r="E60" s="133"/>
      <c r="F60" s="127"/>
      <c r="G60" s="133"/>
      <c r="H60" s="127"/>
      <c r="I60" s="134"/>
      <c r="J60" s="135" t="s">
        <v>43</v>
      </c>
      <c r="K60" s="136"/>
      <c r="L60" s="137"/>
      <c r="M60" s="136"/>
      <c r="N60" s="138"/>
      <c r="O60" s="139" t="s">
        <v>44</v>
      </c>
      <c r="P60" s="140"/>
      <c r="Q60" s="140"/>
      <c r="R60" s="138"/>
      <c r="T60" s="127"/>
      <c r="U60" s="127"/>
      <c r="V60" s="127"/>
      <c r="W60" s="127"/>
      <c r="X60" s="127"/>
      <c r="Y60" s="127"/>
      <c r="Z60" s="127"/>
      <c r="AA60" s="127"/>
      <c r="AB60" s="127"/>
      <c r="AC60" s="127"/>
      <c r="AD60" s="127"/>
      <c r="AE60" s="127"/>
      <c r="AF60" s="127"/>
      <c r="AG60" s="127"/>
      <c r="AH60" s="127"/>
      <c r="AI60" s="128"/>
      <c r="AJ60" s="128"/>
      <c r="AK60" s="128"/>
      <c r="AL60" s="127"/>
      <c r="AM60" s="127"/>
      <c r="AN60" s="127"/>
      <c r="AO60" s="127"/>
      <c r="AP60" s="127"/>
      <c r="AQ60" s="127"/>
      <c r="AR60" s="127"/>
      <c r="AS60" s="127"/>
    </row>
    <row r="61" spans="1:45" s="126" customFormat="1" ht="9" customHeight="1" x14ac:dyDescent="0.2">
      <c r="A61" s="157"/>
      <c r="B61" s="158"/>
      <c r="C61" s="159"/>
      <c r="D61" s="160"/>
      <c r="E61" s="133"/>
      <c r="F61" s="127"/>
      <c r="G61" s="133"/>
      <c r="H61" s="127"/>
      <c r="I61" s="134"/>
      <c r="J61" s="135" t="s">
        <v>45</v>
      </c>
      <c r="K61" s="136"/>
      <c r="L61" s="137"/>
      <c r="M61" s="136"/>
      <c r="N61" s="138"/>
      <c r="O61" s="136"/>
      <c r="P61" s="137"/>
      <c r="Q61" s="136"/>
      <c r="R61" s="138"/>
      <c r="T61" s="127"/>
      <c r="U61" s="127"/>
      <c r="V61" s="127"/>
      <c r="W61" s="127"/>
      <c r="X61" s="127"/>
      <c r="Y61" s="127"/>
      <c r="Z61" s="127"/>
      <c r="AA61" s="127"/>
      <c r="AB61" s="127"/>
      <c r="AC61" s="127"/>
      <c r="AD61" s="127"/>
      <c r="AE61" s="127"/>
      <c r="AF61" s="127"/>
      <c r="AG61" s="127"/>
      <c r="AH61" s="127"/>
      <c r="AI61" s="128"/>
      <c r="AJ61" s="128"/>
      <c r="AK61" s="128"/>
      <c r="AL61" s="127"/>
      <c r="AM61" s="127"/>
      <c r="AN61" s="127"/>
      <c r="AO61" s="127"/>
      <c r="AP61" s="127"/>
      <c r="AQ61" s="127"/>
      <c r="AR61" s="127"/>
      <c r="AS61" s="127"/>
    </row>
    <row r="62" spans="1:45" s="126" customFormat="1" ht="9" customHeight="1" x14ac:dyDescent="0.2">
      <c r="A62" s="161"/>
      <c r="B62" s="162"/>
      <c r="C62" s="163"/>
      <c r="D62" s="164"/>
      <c r="E62" s="165"/>
      <c r="F62" s="145"/>
      <c r="G62" s="165"/>
      <c r="H62" s="145"/>
      <c r="I62" s="166"/>
      <c r="J62" s="167" t="s">
        <v>46</v>
      </c>
      <c r="K62" s="142"/>
      <c r="L62" s="146"/>
      <c r="M62" s="142"/>
      <c r="N62" s="147"/>
      <c r="O62" s="142" t="str">
        <f>R4</f>
        <v>Kovács Annamária</v>
      </c>
      <c r="P62" s="146"/>
      <c r="Q62" s="142"/>
      <c r="R62" s="168">
        <f>MIN(4,[1]F12_Lista!Q5)</f>
        <v>4</v>
      </c>
      <c r="T62" s="127"/>
      <c r="U62" s="127"/>
      <c r="V62" s="127"/>
      <c r="W62" s="127"/>
      <c r="X62" s="127"/>
      <c r="Y62" s="127"/>
      <c r="Z62" s="127"/>
      <c r="AA62" s="127"/>
      <c r="AB62" s="127"/>
      <c r="AC62" s="127"/>
      <c r="AD62" s="127"/>
      <c r="AE62" s="127"/>
      <c r="AF62" s="127"/>
      <c r="AG62" s="127"/>
      <c r="AH62" s="127"/>
      <c r="AI62" s="128"/>
      <c r="AJ62" s="128"/>
      <c r="AK62" s="128"/>
      <c r="AL62" s="127"/>
      <c r="AM62" s="127"/>
      <c r="AN62" s="127"/>
      <c r="AO62" s="127"/>
      <c r="AP62" s="127"/>
      <c r="AQ62" s="127"/>
      <c r="AR62" s="127"/>
      <c r="AS62" s="127"/>
    </row>
    <row r="63" spans="1:45" x14ac:dyDescent="0.2">
      <c r="T63" s="171"/>
      <c r="U63" s="171"/>
      <c r="V63" s="171"/>
      <c r="W63" s="171"/>
      <c r="X63" s="171"/>
      <c r="Y63" s="171"/>
      <c r="Z63" s="171"/>
      <c r="AA63" s="171"/>
      <c r="AB63" s="171"/>
      <c r="AC63" s="171"/>
      <c r="AD63" s="171"/>
      <c r="AE63" s="171"/>
      <c r="AF63" s="171"/>
      <c r="AG63" s="171"/>
      <c r="AH63" s="171"/>
      <c r="AL63" s="171"/>
      <c r="AM63" s="171"/>
      <c r="AN63" s="171"/>
      <c r="AO63" s="171"/>
      <c r="AP63" s="171"/>
      <c r="AQ63" s="171"/>
      <c r="AR63" s="171"/>
      <c r="AS63" s="171"/>
    </row>
    <row r="64" spans="1:45" x14ac:dyDescent="0.2">
      <c r="T64" s="171"/>
      <c r="U64" s="171"/>
      <c r="V64" s="171"/>
      <c r="W64" s="171"/>
      <c r="X64" s="171"/>
      <c r="Y64" s="171"/>
      <c r="Z64" s="171"/>
      <c r="AA64" s="171"/>
      <c r="AB64" s="171"/>
      <c r="AC64" s="171"/>
      <c r="AD64" s="171"/>
      <c r="AE64" s="171"/>
      <c r="AF64" s="171"/>
      <c r="AG64" s="171"/>
      <c r="AH64" s="171"/>
      <c r="AL64" s="171"/>
      <c r="AM64" s="171"/>
      <c r="AN64" s="171"/>
      <c r="AO64" s="171"/>
      <c r="AP64" s="171"/>
      <c r="AQ64" s="171"/>
      <c r="AR64" s="171"/>
      <c r="AS64" s="171"/>
    </row>
    <row r="65" spans="20:45" x14ac:dyDescent="0.2">
      <c r="T65" s="171"/>
      <c r="U65" s="171"/>
      <c r="V65" s="171"/>
      <c r="W65" s="171"/>
      <c r="X65" s="171"/>
      <c r="Y65" s="171"/>
      <c r="Z65" s="171"/>
      <c r="AA65" s="171"/>
      <c r="AB65" s="171"/>
      <c r="AC65" s="171"/>
      <c r="AD65" s="171"/>
      <c r="AE65" s="171"/>
      <c r="AF65" s="171"/>
      <c r="AG65" s="171"/>
      <c r="AH65" s="171"/>
      <c r="AL65" s="171"/>
      <c r="AM65" s="171"/>
      <c r="AN65" s="171"/>
      <c r="AO65" s="171"/>
      <c r="AP65" s="171"/>
      <c r="AQ65" s="171"/>
      <c r="AR65" s="171"/>
      <c r="AS65" s="171"/>
    </row>
    <row r="66" spans="20:45" x14ac:dyDescent="0.2">
      <c r="T66" s="171"/>
      <c r="U66" s="171"/>
      <c r="V66" s="171"/>
      <c r="W66" s="171"/>
      <c r="X66" s="171"/>
      <c r="Y66" s="171"/>
      <c r="Z66" s="171"/>
      <c r="AA66" s="171"/>
      <c r="AB66" s="171"/>
      <c r="AC66" s="171"/>
      <c r="AD66" s="171"/>
      <c r="AE66" s="171"/>
      <c r="AF66" s="171"/>
      <c r="AG66" s="171"/>
      <c r="AH66" s="171"/>
      <c r="AL66" s="171"/>
      <c r="AM66" s="171"/>
      <c r="AN66" s="171"/>
      <c r="AO66" s="171"/>
      <c r="AP66" s="171"/>
      <c r="AQ66" s="171"/>
      <c r="AR66" s="171"/>
      <c r="AS66" s="171"/>
    </row>
    <row r="67" spans="20:45" x14ac:dyDescent="0.2">
      <c r="T67" s="171"/>
      <c r="U67" s="171"/>
      <c r="V67" s="171"/>
      <c r="W67" s="171"/>
      <c r="X67" s="171"/>
      <c r="Y67" s="171"/>
      <c r="Z67" s="171"/>
      <c r="AA67" s="171"/>
      <c r="AB67" s="171"/>
      <c r="AC67" s="171"/>
      <c r="AD67" s="171"/>
      <c r="AE67" s="171"/>
      <c r="AF67" s="171"/>
      <c r="AG67" s="171"/>
      <c r="AH67" s="171"/>
      <c r="AL67" s="171"/>
      <c r="AM67" s="171"/>
      <c r="AN67" s="171"/>
      <c r="AO67" s="171"/>
      <c r="AP67" s="171"/>
      <c r="AQ67" s="171"/>
      <c r="AR67" s="171"/>
      <c r="AS67" s="171"/>
    </row>
    <row r="68" spans="20:45" x14ac:dyDescent="0.2">
      <c r="T68" s="171"/>
      <c r="U68" s="171"/>
      <c r="V68" s="171"/>
      <c r="W68" s="171"/>
      <c r="X68" s="171"/>
      <c r="Y68" s="171"/>
      <c r="Z68" s="171"/>
      <c r="AA68" s="171"/>
      <c r="AB68" s="171"/>
      <c r="AC68" s="171"/>
      <c r="AD68" s="171"/>
      <c r="AE68" s="171"/>
      <c r="AF68" s="171"/>
      <c r="AG68" s="171"/>
      <c r="AH68" s="171"/>
      <c r="AL68" s="171"/>
      <c r="AM68" s="171"/>
      <c r="AN68" s="171"/>
      <c r="AO68" s="171"/>
      <c r="AP68" s="171"/>
      <c r="AQ68" s="171"/>
      <c r="AR68" s="171"/>
      <c r="AS68" s="171"/>
    </row>
    <row r="69" spans="20:45" x14ac:dyDescent="0.2">
      <c r="T69" s="171"/>
      <c r="U69" s="171"/>
      <c r="V69" s="171"/>
      <c r="W69" s="171"/>
      <c r="X69" s="171"/>
      <c r="Y69" s="171"/>
      <c r="Z69" s="171"/>
      <c r="AA69" s="171"/>
      <c r="AB69" s="171"/>
      <c r="AC69" s="171"/>
      <c r="AD69" s="171"/>
      <c r="AE69" s="171"/>
      <c r="AF69" s="171"/>
      <c r="AG69" s="171"/>
      <c r="AH69" s="171"/>
      <c r="AL69" s="171"/>
      <c r="AM69" s="171"/>
      <c r="AN69" s="171"/>
      <c r="AO69" s="171"/>
      <c r="AP69" s="171"/>
      <c r="AQ69" s="171"/>
      <c r="AR69" s="171"/>
      <c r="AS69" s="171"/>
    </row>
    <row r="70" spans="20:45" x14ac:dyDescent="0.2">
      <c r="T70" s="171"/>
      <c r="U70" s="171"/>
      <c r="V70" s="171"/>
      <c r="W70" s="171"/>
      <c r="X70" s="171"/>
      <c r="Y70" s="171"/>
      <c r="Z70" s="171"/>
      <c r="AA70" s="171"/>
      <c r="AB70" s="171"/>
      <c r="AC70" s="171"/>
      <c r="AD70" s="171"/>
      <c r="AE70" s="171"/>
      <c r="AF70" s="171"/>
      <c r="AG70" s="171"/>
      <c r="AH70" s="171"/>
      <c r="AL70" s="171"/>
      <c r="AM70" s="171"/>
      <c r="AN70" s="171"/>
      <c r="AO70" s="171"/>
      <c r="AP70" s="171"/>
      <c r="AQ70" s="171"/>
      <c r="AR70" s="171"/>
      <c r="AS70" s="171"/>
    </row>
    <row r="71" spans="20:45" x14ac:dyDescent="0.2">
      <c r="T71" s="171"/>
      <c r="U71" s="171"/>
      <c r="V71" s="171"/>
      <c r="W71" s="171"/>
      <c r="X71" s="171"/>
      <c r="Y71" s="171"/>
      <c r="Z71" s="171"/>
      <c r="AA71" s="171"/>
      <c r="AB71" s="171"/>
      <c r="AC71" s="171"/>
      <c r="AD71" s="171"/>
      <c r="AE71" s="171"/>
      <c r="AF71" s="171"/>
      <c r="AG71" s="171"/>
      <c r="AH71" s="171"/>
      <c r="AL71" s="171"/>
      <c r="AM71" s="171"/>
      <c r="AN71" s="171"/>
      <c r="AO71" s="171"/>
      <c r="AP71" s="171"/>
      <c r="AQ71" s="171"/>
      <c r="AR71" s="171"/>
      <c r="AS71" s="171"/>
    </row>
    <row r="72" spans="20:45" x14ac:dyDescent="0.2">
      <c r="T72" s="171"/>
      <c r="U72" s="171"/>
      <c r="V72" s="171"/>
      <c r="W72" s="171"/>
      <c r="X72" s="171"/>
      <c r="Y72" s="171"/>
      <c r="Z72" s="171"/>
      <c r="AA72" s="171"/>
      <c r="AB72" s="171"/>
      <c r="AC72" s="171"/>
      <c r="AD72" s="171"/>
      <c r="AE72" s="171"/>
      <c r="AF72" s="171"/>
      <c r="AG72" s="171"/>
      <c r="AH72" s="171"/>
      <c r="AL72" s="171"/>
      <c r="AM72" s="171"/>
      <c r="AN72" s="171"/>
      <c r="AO72" s="171"/>
      <c r="AP72" s="171"/>
      <c r="AQ72" s="171"/>
      <c r="AR72" s="171"/>
      <c r="AS72" s="171"/>
    </row>
    <row r="73" spans="20:45" x14ac:dyDescent="0.2">
      <c r="T73" s="171"/>
      <c r="U73" s="171"/>
      <c r="V73" s="171"/>
      <c r="W73" s="171"/>
      <c r="X73" s="171"/>
      <c r="Y73" s="171"/>
      <c r="Z73" s="171"/>
      <c r="AA73" s="171"/>
      <c r="AB73" s="171"/>
      <c r="AC73" s="171"/>
      <c r="AD73" s="171"/>
      <c r="AE73" s="171"/>
      <c r="AF73" s="171"/>
      <c r="AG73" s="171"/>
      <c r="AH73" s="171"/>
      <c r="AL73" s="171"/>
      <c r="AM73" s="171"/>
      <c r="AN73" s="171"/>
      <c r="AO73" s="171"/>
      <c r="AP73" s="171"/>
      <c r="AQ73" s="171"/>
      <c r="AR73" s="171"/>
      <c r="AS73" s="171"/>
    </row>
    <row r="74" spans="20:45" x14ac:dyDescent="0.2">
      <c r="T74" s="171"/>
      <c r="U74" s="171"/>
      <c r="V74" s="171"/>
      <c r="W74" s="171"/>
      <c r="X74" s="171"/>
      <c r="Y74" s="171"/>
      <c r="Z74" s="171"/>
      <c r="AA74" s="171"/>
      <c r="AB74" s="171"/>
      <c r="AC74" s="171"/>
      <c r="AD74" s="171"/>
      <c r="AE74" s="171"/>
      <c r="AF74" s="171"/>
      <c r="AG74" s="171"/>
      <c r="AH74" s="171"/>
      <c r="AL74" s="171"/>
      <c r="AM74" s="171"/>
      <c r="AN74" s="171"/>
      <c r="AO74" s="171"/>
      <c r="AP74" s="171"/>
      <c r="AQ74" s="171"/>
      <c r="AR74" s="171"/>
      <c r="AS74" s="171"/>
    </row>
    <row r="75" spans="20:45" x14ac:dyDescent="0.2">
      <c r="T75" s="171"/>
      <c r="U75" s="171"/>
      <c r="V75" s="171"/>
      <c r="W75" s="171"/>
      <c r="X75" s="171"/>
      <c r="Y75" s="171"/>
      <c r="Z75" s="171"/>
      <c r="AA75" s="171"/>
      <c r="AB75" s="171"/>
      <c r="AC75" s="171"/>
      <c r="AD75" s="171"/>
      <c r="AE75" s="171"/>
      <c r="AF75" s="171"/>
      <c r="AG75" s="171"/>
      <c r="AH75" s="171"/>
      <c r="AL75" s="171"/>
      <c r="AM75" s="171"/>
      <c r="AN75" s="171"/>
      <c r="AO75" s="171"/>
      <c r="AP75" s="171"/>
      <c r="AQ75" s="171"/>
      <c r="AR75" s="171"/>
      <c r="AS75" s="171"/>
    </row>
    <row r="76" spans="20:45" x14ac:dyDescent="0.2">
      <c r="T76" s="171"/>
      <c r="U76" s="171"/>
      <c r="V76" s="171"/>
      <c r="W76" s="171"/>
      <c r="X76" s="171"/>
      <c r="Y76" s="171"/>
      <c r="Z76" s="171"/>
      <c r="AA76" s="171"/>
      <c r="AB76" s="171"/>
      <c r="AC76" s="171"/>
      <c r="AD76" s="171"/>
      <c r="AE76" s="171"/>
      <c r="AF76" s="171"/>
      <c r="AG76" s="171"/>
      <c r="AH76" s="171"/>
      <c r="AL76" s="171"/>
      <c r="AM76" s="171"/>
      <c r="AN76" s="171"/>
      <c r="AO76" s="171"/>
      <c r="AP76" s="171"/>
      <c r="AQ76" s="171"/>
      <c r="AR76" s="171"/>
      <c r="AS76" s="171"/>
    </row>
    <row r="77" spans="20:45" x14ac:dyDescent="0.2">
      <c r="T77" s="171"/>
      <c r="U77" s="171"/>
      <c r="V77" s="171"/>
      <c r="W77" s="171"/>
      <c r="X77" s="171"/>
      <c r="Y77" s="171"/>
      <c r="Z77" s="171"/>
      <c r="AA77" s="171"/>
      <c r="AB77" s="171"/>
      <c r="AC77" s="171"/>
      <c r="AD77" s="171"/>
      <c r="AE77" s="171"/>
      <c r="AF77" s="171"/>
      <c r="AG77" s="171"/>
      <c r="AH77" s="171"/>
      <c r="AL77" s="171"/>
      <c r="AM77" s="171"/>
      <c r="AN77" s="171"/>
      <c r="AO77" s="171"/>
      <c r="AP77" s="171"/>
      <c r="AQ77" s="171"/>
      <c r="AR77" s="171"/>
      <c r="AS77" s="171"/>
    </row>
    <row r="78" spans="20:45" x14ac:dyDescent="0.2">
      <c r="T78" s="171"/>
      <c r="U78" s="171"/>
      <c r="V78" s="171"/>
      <c r="W78" s="171"/>
      <c r="X78" s="171"/>
      <c r="Y78" s="171"/>
      <c r="Z78" s="171"/>
      <c r="AA78" s="171"/>
      <c r="AB78" s="171"/>
      <c r="AC78" s="171"/>
      <c r="AD78" s="171"/>
      <c r="AE78" s="171"/>
      <c r="AF78" s="171"/>
      <c r="AG78" s="171"/>
      <c r="AH78" s="171"/>
      <c r="AL78" s="171"/>
      <c r="AM78" s="171"/>
      <c r="AN78" s="171"/>
      <c r="AO78" s="171"/>
      <c r="AP78" s="171"/>
      <c r="AQ78" s="171"/>
      <c r="AR78" s="171"/>
      <c r="AS78" s="171"/>
    </row>
    <row r="79" spans="20:45" x14ac:dyDescent="0.2">
      <c r="T79" s="171"/>
      <c r="U79" s="171"/>
      <c r="V79" s="171"/>
      <c r="W79" s="171"/>
      <c r="X79" s="171"/>
      <c r="Y79" s="171"/>
      <c r="Z79" s="171"/>
      <c r="AA79" s="171"/>
      <c r="AB79" s="171"/>
      <c r="AC79" s="171"/>
      <c r="AD79" s="171"/>
      <c r="AE79" s="171"/>
      <c r="AF79" s="171"/>
      <c r="AG79" s="171"/>
      <c r="AH79" s="171"/>
      <c r="AL79" s="171"/>
      <c r="AM79" s="171"/>
      <c r="AN79" s="171"/>
      <c r="AO79" s="171"/>
      <c r="AP79" s="171"/>
      <c r="AQ79" s="171"/>
      <c r="AR79" s="171"/>
      <c r="AS79" s="171"/>
    </row>
    <row r="80" spans="20:45" x14ac:dyDescent="0.2">
      <c r="T80" s="171"/>
      <c r="U80" s="171"/>
      <c r="V80" s="171"/>
      <c r="W80" s="171"/>
      <c r="X80" s="171"/>
      <c r="Y80" s="171"/>
      <c r="Z80" s="171"/>
      <c r="AA80" s="171"/>
      <c r="AB80" s="171"/>
      <c r="AC80" s="171"/>
      <c r="AD80" s="171"/>
      <c r="AE80" s="171"/>
      <c r="AF80" s="171"/>
      <c r="AG80" s="171"/>
      <c r="AH80" s="171"/>
      <c r="AL80" s="171"/>
      <c r="AM80" s="171"/>
      <c r="AN80" s="171"/>
      <c r="AO80" s="171"/>
      <c r="AP80" s="171"/>
      <c r="AQ80" s="171"/>
      <c r="AR80" s="171"/>
      <c r="AS80" s="171"/>
    </row>
    <row r="81" spans="20:45" x14ac:dyDescent="0.2">
      <c r="T81" s="171"/>
      <c r="U81" s="171"/>
      <c r="V81" s="171"/>
      <c r="W81" s="171"/>
      <c r="X81" s="171"/>
      <c r="Y81" s="171"/>
      <c r="Z81" s="171"/>
      <c r="AA81" s="171"/>
      <c r="AB81" s="171"/>
      <c r="AC81" s="171"/>
      <c r="AD81" s="171"/>
      <c r="AE81" s="171"/>
      <c r="AF81" s="171"/>
      <c r="AG81" s="171"/>
      <c r="AH81" s="171"/>
      <c r="AL81" s="171"/>
      <c r="AM81" s="171"/>
      <c r="AN81" s="171"/>
      <c r="AO81" s="171"/>
      <c r="AP81" s="171"/>
      <c r="AQ81" s="171"/>
      <c r="AR81" s="171"/>
      <c r="AS81" s="171"/>
    </row>
    <row r="82" spans="20:45" x14ac:dyDescent="0.2">
      <c r="T82" s="171"/>
      <c r="U82" s="171"/>
      <c r="V82" s="171"/>
      <c r="W82" s="171"/>
      <c r="X82" s="171"/>
      <c r="Y82" s="171"/>
      <c r="Z82" s="171"/>
      <c r="AA82" s="171"/>
      <c r="AB82" s="171"/>
      <c r="AC82" s="171"/>
      <c r="AD82" s="171"/>
      <c r="AE82" s="171"/>
      <c r="AF82" s="171"/>
      <c r="AG82" s="171"/>
      <c r="AH82" s="171"/>
      <c r="AL82" s="171"/>
      <c r="AM82" s="171"/>
      <c r="AN82" s="171"/>
      <c r="AO82" s="171"/>
      <c r="AP82" s="171"/>
      <c r="AQ82" s="171"/>
      <c r="AR82" s="171"/>
      <c r="AS82" s="171"/>
    </row>
    <row r="83" spans="20:45" x14ac:dyDescent="0.2">
      <c r="T83" s="171"/>
      <c r="U83" s="171"/>
      <c r="V83" s="171"/>
      <c r="W83" s="171"/>
      <c r="X83" s="171"/>
      <c r="Y83" s="171"/>
      <c r="Z83" s="171"/>
      <c r="AA83" s="171"/>
      <c r="AB83" s="171"/>
      <c r="AC83" s="171"/>
      <c r="AD83" s="171"/>
      <c r="AE83" s="171"/>
      <c r="AF83" s="171"/>
      <c r="AG83" s="171"/>
      <c r="AH83" s="171"/>
      <c r="AL83" s="171"/>
      <c r="AM83" s="171"/>
      <c r="AN83" s="171"/>
      <c r="AO83" s="171"/>
      <c r="AP83" s="171"/>
      <c r="AQ83" s="171"/>
      <c r="AR83" s="171"/>
      <c r="AS83" s="171"/>
    </row>
    <row r="84" spans="20:45" x14ac:dyDescent="0.2">
      <c r="T84" s="171"/>
      <c r="U84" s="171"/>
      <c r="V84" s="171"/>
      <c r="W84" s="171"/>
      <c r="X84" s="171"/>
      <c r="Y84" s="171"/>
      <c r="Z84" s="171"/>
      <c r="AA84" s="171"/>
      <c r="AB84" s="171"/>
      <c r="AC84" s="171"/>
      <c r="AD84" s="171"/>
      <c r="AE84" s="171"/>
      <c r="AF84" s="171"/>
      <c r="AG84" s="171"/>
      <c r="AH84" s="171"/>
      <c r="AL84" s="171"/>
      <c r="AM84" s="171"/>
      <c r="AN84" s="171"/>
      <c r="AO84" s="171"/>
      <c r="AP84" s="171"/>
      <c r="AQ84" s="171"/>
      <c r="AR84" s="171"/>
      <c r="AS84" s="171"/>
    </row>
    <row r="85" spans="20:45" x14ac:dyDescent="0.2">
      <c r="T85" s="171"/>
      <c r="U85" s="171"/>
      <c r="V85" s="171"/>
      <c r="W85" s="171"/>
      <c r="X85" s="171"/>
      <c r="Y85" s="171"/>
      <c r="Z85" s="171"/>
      <c r="AA85" s="171"/>
      <c r="AB85" s="171"/>
      <c r="AC85" s="171"/>
      <c r="AD85" s="171"/>
      <c r="AE85" s="171"/>
      <c r="AF85" s="171"/>
      <c r="AG85" s="171"/>
      <c r="AH85" s="171"/>
      <c r="AL85" s="171"/>
      <c r="AM85" s="171"/>
      <c r="AN85" s="171"/>
      <c r="AO85" s="171"/>
      <c r="AP85" s="171"/>
      <c r="AQ85" s="171"/>
      <c r="AR85" s="171"/>
      <c r="AS85" s="171"/>
    </row>
    <row r="86" spans="20:45" x14ac:dyDescent="0.2">
      <c r="T86" s="171"/>
      <c r="U86" s="171"/>
      <c r="V86" s="171"/>
      <c r="W86" s="171"/>
      <c r="X86" s="171"/>
      <c r="Y86" s="171"/>
      <c r="Z86" s="171"/>
      <c r="AA86" s="171"/>
      <c r="AB86" s="171"/>
      <c r="AC86" s="171"/>
      <c r="AD86" s="171"/>
      <c r="AE86" s="171"/>
      <c r="AF86" s="171"/>
      <c r="AG86" s="171"/>
      <c r="AH86" s="171"/>
      <c r="AL86" s="171"/>
      <c r="AM86" s="171"/>
      <c r="AN86" s="171"/>
      <c r="AO86" s="171"/>
      <c r="AP86" s="171"/>
      <c r="AQ86" s="171"/>
      <c r="AR86" s="171"/>
      <c r="AS86" s="171"/>
    </row>
    <row r="87" spans="20:45" x14ac:dyDescent="0.2">
      <c r="T87" s="171"/>
      <c r="U87" s="171"/>
      <c r="V87" s="171"/>
      <c r="W87" s="171"/>
      <c r="X87" s="171"/>
      <c r="Y87" s="171"/>
      <c r="Z87" s="171"/>
      <c r="AA87" s="171"/>
      <c r="AB87" s="171"/>
      <c r="AC87" s="171"/>
      <c r="AD87" s="171"/>
      <c r="AE87" s="171"/>
      <c r="AF87" s="171"/>
      <c r="AG87" s="171"/>
      <c r="AH87" s="171"/>
      <c r="AL87" s="171"/>
      <c r="AM87" s="171"/>
      <c r="AN87" s="171"/>
      <c r="AO87" s="171"/>
      <c r="AP87" s="171"/>
      <c r="AQ87" s="171"/>
      <c r="AR87" s="171"/>
      <c r="AS87" s="171"/>
    </row>
    <row r="88" spans="20:45" x14ac:dyDescent="0.2">
      <c r="T88" s="171"/>
      <c r="U88" s="171"/>
      <c r="V88" s="171"/>
      <c r="W88" s="171"/>
      <c r="X88" s="171"/>
      <c r="Y88" s="171"/>
      <c r="Z88" s="171"/>
      <c r="AA88" s="171"/>
      <c r="AB88" s="171"/>
      <c r="AC88" s="171"/>
      <c r="AD88" s="171"/>
      <c r="AE88" s="171"/>
      <c r="AF88" s="171"/>
      <c r="AG88" s="171"/>
      <c r="AH88" s="171"/>
      <c r="AL88" s="171"/>
      <c r="AM88" s="171"/>
      <c r="AN88" s="171"/>
      <c r="AO88" s="171"/>
      <c r="AP88" s="171"/>
      <c r="AQ88" s="171"/>
      <c r="AR88" s="171"/>
      <c r="AS88" s="171"/>
    </row>
    <row r="89" spans="20:45" x14ac:dyDescent="0.2">
      <c r="T89" s="171"/>
      <c r="U89" s="171"/>
      <c r="V89" s="171"/>
      <c r="W89" s="171"/>
      <c r="X89" s="171"/>
      <c r="Y89" s="171"/>
      <c r="Z89" s="171"/>
      <c r="AA89" s="171"/>
      <c r="AB89" s="171"/>
      <c r="AC89" s="171"/>
      <c r="AD89" s="171"/>
      <c r="AE89" s="171"/>
      <c r="AF89" s="171"/>
      <c r="AG89" s="171"/>
      <c r="AH89" s="171"/>
      <c r="AL89" s="171"/>
      <c r="AM89" s="171"/>
      <c r="AN89" s="171"/>
      <c r="AO89" s="171"/>
      <c r="AP89" s="171"/>
      <c r="AQ89" s="171"/>
      <c r="AR89" s="171"/>
      <c r="AS89" s="171"/>
    </row>
    <row r="90" spans="20:45" x14ac:dyDescent="0.2">
      <c r="T90" s="171"/>
      <c r="U90" s="171"/>
      <c r="V90" s="171"/>
      <c r="W90" s="171"/>
      <c r="X90" s="171"/>
      <c r="Y90" s="171"/>
      <c r="Z90" s="171"/>
      <c r="AA90" s="171"/>
      <c r="AB90" s="171"/>
      <c r="AC90" s="171"/>
      <c r="AD90" s="171"/>
      <c r="AE90" s="171"/>
      <c r="AF90" s="171"/>
      <c r="AG90" s="171"/>
      <c r="AH90" s="171"/>
      <c r="AL90" s="171"/>
      <c r="AM90" s="171"/>
      <c r="AN90" s="171"/>
      <c r="AO90" s="171"/>
      <c r="AP90" s="171"/>
      <c r="AQ90" s="171"/>
      <c r="AR90" s="171"/>
      <c r="AS90" s="171"/>
    </row>
    <row r="91" spans="20:45" x14ac:dyDescent="0.2">
      <c r="T91" s="171"/>
      <c r="U91" s="171"/>
      <c r="V91" s="171"/>
      <c r="W91" s="171"/>
      <c r="X91" s="171"/>
      <c r="Y91" s="171"/>
      <c r="Z91" s="171"/>
      <c r="AA91" s="171"/>
      <c r="AB91" s="171"/>
      <c r="AC91" s="171"/>
      <c r="AD91" s="171"/>
      <c r="AE91" s="171"/>
      <c r="AF91" s="171"/>
      <c r="AG91" s="171"/>
      <c r="AH91" s="171"/>
      <c r="AL91" s="171"/>
      <c r="AM91" s="171"/>
      <c r="AN91" s="171"/>
      <c r="AO91" s="171"/>
      <c r="AP91" s="171"/>
      <c r="AQ91" s="171"/>
      <c r="AR91" s="171"/>
      <c r="AS91" s="171"/>
    </row>
    <row r="92" spans="20:45" x14ac:dyDescent="0.2">
      <c r="T92" s="171"/>
      <c r="U92" s="171"/>
      <c r="V92" s="171"/>
      <c r="W92" s="171"/>
      <c r="X92" s="171"/>
      <c r="Y92" s="171"/>
      <c r="Z92" s="171"/>
      <c r="AA92" s="171"/>
      <c r="AB92" s="171"/>
      <c r="AC92" s="171"/>
      <c r="AD92" s="171"/>
      <c r="AE92" s="171"/>
      <c r="AF92" s="171"/>
      <c r="AG92" s="171"/>
      <c r="AH92" s="171"/>
      <c r="AL92" s="171"/>
      <c r="AM92" s="171"/>
      <c r="AN92" s="171"/>
      <c r="AO92" s="171"/>
      <c r="AP92" s="171"/>
      <c r="AQ92" s="171"/>
      <c r="AR92" s="171"/>
      <c r="AS92" s="171"/>
    </row>
    <row r="93" spans="20:45" x14ac:dyDescent="0.2">
      <c r="T93" s="171"/>
      <c r="U93" s="171"/>
      <c r="V93" s="171"/>
      <c r="W93" s="171"/>
      <c r="X93" s="171"/>
      <c r="Y93" s="171"/>
      <c r="Z93" s="171"/>
      <c r="AA93" s="171"/>
      <c r="AB93" s="171"/>
      <c r="AC93" s="171"/>
      <c r="AD93" s="171"/>
      <c r="AE93" s="171"/>
      <c r="AF93" s="171"/>
      <c r="AG93" s="171"/>
      <c r="AH93" s="171"/>
      <c r="AL93" s="171"/>
      <c r="AM93" s="171"/>
      <c r="AN93" s="171"/>
      <c r="AO93" s="171"/>
      <c r="AP93" s="171"/>
      <c r="AQ93" s="171"/>
      <c r="AR93" s="171"/>
      <c r="AS93" s="171"/>
    </row>
    <row r="94" spans="20:45" x14ac:dyDescent="0.2">
      <c r="T94" s="171"/>
      <c r="U94" s="171"/>
      <c r="V94" s="171"/>
      <c r="W94" s="171"/>
      <c r="X94" s="171"/>
      <c r="Y94" s="171"/>
      <c r="Z94" s="171"/>
      <c r="AA94" s="171"/>
      <c r="AB94" s="171"/>
      <c r="AC94" s="171"/>
      <c r="AD94" s="171"/>
      <c r="AE94" s="171"/>
      <c r="AF94" s="171"/>
      <c r="AG94" s="171"/>
      <c r="AH94" s="171"/>
      <c r="AL94" s="171"/>
      <c r="AM94" s="171"/>
      <c r="AN94" s="171"/>
      <c r="AO94" s="171"/>
      <c r="AP94" s="171"/>
      <c r="AQ94" s="171"/>
      <c r="AR94" s="171"/>
      <c r="AS94" s="171"/>
    </row>
    <row r="95" spans="20:45" x14ac:dyDescent="0.2">
      <c r="T95" s="171"/>
      <c r="U95" s="171"/>
      <c r="V95" s="171"/>
      <c r="W95" s="171"/>
      <c r="X95" s="171"/>
      <c r="Y95" s="171"/>
      <c r="Z95" s="171"/>
      <c r="AA95" s="171"/>
      <c r="AB95" s="171"/>
      <c r="AC95" s="171"/>
      <c r="AD95" s="171"/>
      <c r="AE95" s="171"/>
      <c r="AF95" s="171"/>
      <c r="AG95" s="171"/>
      <c r="AH95" s="171"/>
      <c r="AL95" s="171"/>
      <c r="AM95" s="171"/>
      <c r="AN95" s="171"/>
      <c r="AO95" s="171"/>
      <c r="AP95" s="171"/>
      <c r="AQ95" s="171"/>
      <c r="AR95" s="171"/>
      <c r="AS95" s="171"/>
    </row>
    <row r="96" spans="20:45" x14ac:dyDescent="0.2">
      <c r="T96" s="171"/>
      <c r="U96" s="171"/>
      <c r="V96" s="171"/>
      <c r="W96" s="171"/>
      <c r="X96" s="171"/>
      <c r="Y96" s="171"/>
      <c r="Z96" s="171"/>
      <c r="AA96" s="171"/>
      <c r="AB96" s="171"/>
      <c r="AC96" s="171"/>
      <c r="AD96" s="171"/>
      <c r="AE96" s="171"/>
      <c r="AF96" s="171"/>
      <c r="AG96" s="171"/>
      <c r="AH96" s="171"/>
      <c r="AL96" s="171"/>
      <c r="AM96" s="171"/>
      <c r="AN96" s="171"/>
      <c r="AO96" s="171"/>
      <c r="AP96" s="171"/>
      <c r="AQ96" s="171"/>
      <c r="AR96" s="171"/>
      <c r="AS96" s="171"/>
    </row>
    <row r="97" spans="20:45" x14ac:dyDescent="0.2">
      <c r="T97" s="171"/>
      <c r="U97" s="171"/>
      <c r="V97" s="171"/>
      <c r="W97" s="171"/>
      <c r="X97" s="171"/>
      <c r="Y97" s="171"/>
      <c r="Z97" s="171"/>
      <c r="AA97" s="171"/>
      <c r="AB97" s="171"/>
      <c r="AC97" s="171"/>
      <c r="AD97" s="171"/>
      <c r="AE97" s="171"/>
      <c r="AF97" s="171"/>
      <c r="AG97" s="171"/>
      <c r="AH97" s="171"/>
      <c r="AL97" s="171"/>
      <c r="AM97" s="171"/>
      <c r="AN97" s="171"/>
      <c r="AO97" s="171"/>
      <c r="AP97" s="171"/>
      <c r="AQ97" s="171"/>
      <c r="AR97" s="171"/>
      <c r="AS97" s="171"/>
    </row>
    <row r="98" spans="20:45" x14ac:dyDescent="0.2">
      <c r="T98" s="171"/>
      <c r="U98" s="171"/>
      <c r="V98" s="171"/>
      <c r="W98" s="171"/>
      <c r="X98" s="171"/>
      <c r="Y98" s="171"/>
      <c r="Z98" s="171"/>
      <c r="AA98" s="171"/>
      <c r="AB98" s="171"/>
      <c r="AC98" s="171"/>
      <c r="AD98" s="171"/>
      <c r="AE98" s="171"/>
      <c r="AF98" s="171"/>
      <c r="AG98" s="171"/>
      <c r="AH98" s="171"/>
      <c r="AL98" s="171"/>
      <c r="AM98" s="171"/>
      <c r="AN98" s="171"/>
      <c r="AO98" s="171"/>
      <c r="AP98" s="171"/>
      <c r="AQ98" s="171"/>
      <c r="AR98" s="171"/>
      <c r="AS98" s="171"/>
    </row>
    <row r="99" spans="20:45" x14ac:dyDescent="0.2">
      <c r="T99" s="171"/>
      <c r="U99" s="171"/>
      <c r="V99" s="171"/>
      <c r="W99" s="171"/>
      <c r="X99" s="171"/>
      <c r="Y99" s="171"/>
      <c r="Z99" s="171"/>
      <c r="AA99" s="171"/>
      <c r="AB99" s="171"/>
      <c r="AC99" s="171"/>
      <c r="AD99" s="171"/>
      <c r="AE99" s="171"/>
      <c r="AF99" s="171"/>
      <c r="AG99" s="171"/>
      <c r="AH99" s="171"/>
      <c r="AL99" s="171"/>
      <c r="AM99" s="171"/>
      <c r="AN99" s="171"/>
      <c r="AO99" s="171"/>
      <c r="AP99" s="171"/>
      <c r="AQ99" s="171"/>
      <c r="AR99" s="171"/>
      <c r="AS99" s="171"/>
    </row>
    <row r="100" spans="20:45" x14ac:dyDescent="0.2">
      <c r="T100" s="171"/>
      <c r="U100" s="171"/>
      <c r="V100" s="171"/>
      <c r="W100" s="171"/>
      <c r="X100" s="171"/>
      <c r="Y100" s="171"/>
      <c r="Z100" s="171"/>
      <c r="AA100" s="171"/>
      <c r="AB100" s="171"/>
      <c r="AC100" s="171"/>
      <c r="AD100" s="171"/>
      <c r="AE100" s="171"/>
      <c r="AF100" s="171"/>
      <c r="AG100" s="171"/>
      <c r="AH100" s="171"/>
      <c r="AL100" s="171"/>
      <c r="AM100" s="171"/>
      <c r="AN100" s="171"/>
      <c r="AO100" s="171"/>
      <c r="AP100" s="171"/>
      <c r="AQ100" s="171"/>
      <c r="AR100" s="171"/>
      <c r="AS100" s="171"/>
    </row>
    <row r="101" spans="20:45" x14ac:dyDescent="0.2">
      <c r="T101" s="171"/>
      <c r="U101" s="171"/>
      <c r="V101" s="171"/>
      <c r="W101" s="171"/>
      <c r="X101" s="171"/>
      <c r="Y101" s="171"/>
      <c r="Z101" s="171"/>
      <c r="AA101" s="171"/>
      <c r="AB101" s="171"/>
      <c r="AC101" s="171"/>
      <c r="AD101" s="171"/>
      <c r="AE101" s="171"/>
      <c r="AF101" s="171"/>
      <c r="AG101" s="171"/>
      <c r="AH101" s="171"/>
      <c r="AL101" s="171"/>
      <c r="AM101" s="171"/>
      <c r="AN101" s="171"/>
      <c r="AO101" s="171"/>
      <c r="AP101" s="171"/>
      <c r="AQ101" s="171"/>
      <c r="AR101" s="171"/>
      <c r="AS101" s="171"/>
    </row>
    <row r="102" spans="20:45" x14ac:dyDescent="0.2">
      <c r="T102" s="171"/>
      <c r="U102" s="171"/>
      <c r="V102" s="171"/>
      <c r="W102" s="171"/>
      <c r="X102" s="171"/>
      <c r="Y102" s="171"/>
      <c r="Z102" s="171"/>
      <c r="AA102" s="171"/>
      <c r="AB102" s="171"/>
      <c r="AC102" s="171"/>
      <c r="AD102" s="171"/>
      <c r="AE102" s="171"/>
      <c r="AF102" s="171"/>
      <c r="AG102" s="171"/>
      <c r="AH102" s="171"/>
      <c r="AL102" s="171"/>
      <c r="AM102" s="171"/>
      <c r="AN102" s="171"/>
      <c r="AO102" s="171"/>
      <c r="AP102" s="171"/>
      <c r="AQ102" s="171"/>
      <c r="AR102" s="171"/>
      <c r="AS102" s="171"/>
    </row>
    <row r="103" spans="20:45" x14ac:dyDescent="0.2">
      <c r="T103" s="171"/>
      <c r="U103" s="171"/>
      <c r="V103" s="171"/>
      <c r="W103" s="171"/>
      <c r="X103" s="171"/>
      <c r="Y103" s="171"/>
      <c r="Z103" s="171"/>
      <c r="AA103" s="171"/>
      <c r="AB103" s="171"/>
      <c r="AC103" s="171"/>
      <c r="AD103" s="171"/>
      <c r="AE103" s="171"/>
      <c r="AF103" s="171"/>
      <c r="AG103" s="171"/>
      <c r="AH103" s="171"/>
      <c r="AL103" s="171"/>
      <c r="AM103" s="171"/>
      <c r="AN103" s="171"/>
      <c r="AO103" s="171"/>
      <c r="AP103" s="171"/>
      <c r="AQ103" s="171"/>
      <c r="AR103" s="171"/>
      <c r="AS103" s="171"/>
    </row>
    <row r="104" spans="20:45" x14ac:dyDescent="0.2">
      <c r="T104" s="171"/>
      <c r="U104" s="171"/>
      <c r="V104" s="171"/>
      <c r="W104" s="171"/>
      <c r="X104" s="171"/>
      <c r="Y104" s="171"/>
      <c r="Z104" s="171"/>
      <c r="AA104" s="171"/>
      <c r="AB104" s="171"/>
      <c r="AC104" s="171"/>
      <c r="AD104" s="171"/>
      <c r="AE104" s="171"/>
      <c r="AF104" s="171"/>
      <c r="AG104" s="171"/>
      <c r="AH104" s="171"/>
      <c r="AL104" s="171"/>
      <c r="AM104" s="171"/>
      <c r="AN104" s="171"/>
      <c r="AO104" s="171"/>
      <c r="AP104" s="171"/>
      <c r="AQ104" s="171"/>
      <c r="AR104" s="171"/>
      <c r="AS104" s="171"/>
    </row>
    <row r="105" spans="20:45" x14ac:dyDescent="0.2">
      <c r="T105" s="171"/>
      <c r="U105" s="171"/>
      <c r="V105" s="171"/>
      <c r="W105" s="171"/>
      <c r="X105" s="171"/>
      <c r="Y105" s="171"/>
      <c r="Z105" s="171"/>
      <c r="AA105" s="171"/>
      <c r="AB105" s="171"/>
      <c r="AC105" s="171"/>
      <c r="AD105" s="171"/>
      <c r="AE105" s="171"/>
      <c r="AF105" s="171"/>
      <c r="AG105" s="171"/>
      <c r="AH105" s="171"/>
      <c r="AL105" s="171"/>
      <c r="AM105" s="171"/>
      <c r="AN105" s="171"/>
      <c r="AO105" s="171"/>
      <c r="AP105" s="171"/>
      <c r="AQ105" s="171"/>
      <c r="AR105" s="171"/>
      <c r="AS105" s="171"/>
    </row>
    <row r="106" spans="20:45" x14ac:dyDescent="0.2">
      <c r="T106" s="171"/>
      <c r="U106" s="171"/>
      <c r="V106" s="171"/>
      <c r="W106" s="171"/>
      <c r="X106" s="171"/>
      <c r="Y106" s="171"/>
      <c r="Z106" s="171"/>
      <c r="AA106" s="171"/>
      <c r="AB106" s="171"/>
      <c r="AC106" s="171"/>
      <c r="AD106" s="171"/>
      <c r="AE106" s="171"/>
      <c r="AF106" s="171"/>
      <c r="AG106" s="171"/>
      <c r="AH106" s="171"/>
      <c r="AL106" s="171"/>
      <c r="AM106" s="171"/>
      <c r="AN106" s="171"/>
      <c r="AO106" s="171"/>
      <c r="AP106" s="171"/>
      <c r="AQ106" s="171"/>
      <c r="AR106" s="171"/>
      <c r="AS106" s="171"/>
    </row>
    <row r="107" spans="20:45" x14ac:dyDescent="0.2">
      <c r="T107" s="171"/>
      <c r="U107" s="171"/>
      <c r="V107" s="171"/>
      <c r="W107" s="171"/>
      <c r="X107" s="171"/>
      <c r="Y107" s="171"/>
      <c r="Z107" s="171"/>
      <c r="AA107" s="171"/>
      <c r="AB107" s="171"/>
      <c r="AC107" s="171"/>
      <c r="AD107" s="171"/>
      <c r="AE107" s="171"/>
      <c r="AF107" s="171"/>
      <c r="AG107" s="171"/>
      <c r="AH107" s="171"/>
      <c r="AL107" s="171"/>
      <c r="AM107" s="171"/>
      <c r="AN107" s="171"/>
      <c r="AO107" s="171"/>
      <c r="AP107" s="171"/>
      <c r="AQ107" s="171"/>
      <c r="AR107" s="171"/>
      <c r="AS107" s="171"/>
    </row>
    <row r="108" spans="20:45" x14ac:dyDescent="0.2">
      <c r="T108" s="171"/>
      <c r="U108" s="171"/>
      <c r="V108" s="171"/>
      <c r="W108" s="171"/>
      <c r="X108" s="171"/>
      <c r="Y108" s="171"/>
      <c r="Z108" s="171"/>
      <c r="AA108" s="171"/>
      <c r="AB108" s="171"/>
      <c r="AC108" s="171"/>
      <c r="AD108" s="171"/>
      <c r="AE108" s="171"/>
      <c r="AF108" s="171"/>
      <c r="AG108" s="171"/>
      <c r="AH108" s="171"/>
      <c r="AL108" s="171"/>
      <c r="AM108" s="171"/>
      <c r="AN108" s="171"/>
      <c r="AO108" s="171"/>
      <c r="AP108" s="171"/>
      <c r="AQ108" s="171"/>
      <c r="AR108" s="171"/>
      <c r="AS108" s="171"/>
    </row>
    <row r="109" spans="20:45" x14ac:dyDescent="0.2">
      <c r="T109" s="171"/>
      <c r="U109" s="171"/>
      <c r="V109" s="171"/>
      <c r="W109" s="171"/>
      <c r="X109" s="171"/>
      <c r="Y109" s="171"/>
      <c r="Z109" s="171"/>
      <c r="AA109" s="171"/>
      <c r="AB109" s="171"/>
      <c r="AC109" s="171"/>
      <c r="AD109" s="171"/>
      <c r="AE109" s="171"/>
      <c r="AF109" s="171"/>
      <c r="AG109" s="171"/>
      <c r="AH109" s="171"/>
      <c r="AL109" s="171"/>
      <c r="AM109" s="171"/>
      <c r="AN109" s="171"/>
      <c r="AO109" s="171"/>
      <c r="AP109" s="171"/>
      <c r="AQ109" s="171"/>
      <c r="AR109" s="171"/>
      <c r="AS109" s="171"/>
    </row>
    <row r="110" spans="20:45" x14ac:dyDescent="0.2">
      <c r="T110" s="171"/>
      <c r="U110" s="171"/>
      <c r="V110" s="171"/>
      <c r="W110" s="171"/>
      <c r="X110" s="171"/>
      <c r="Y110" s="171"/>
      <c r="Z110" s="171"/>
      <c r="AA110" s="171"/>
      <c r="AB110" s="171"/>
      <c r="AC110" s="171"/>
      <c r="AD110" s="171"/>
      <c r="AE110" s="171"/>
      <c r="AF110" s="171"/>
      <c r="AG110" s="171"/>
      <c r="AH110" s="171"/>
      <c r="AL110" s="171"/>
      <c r="AM110" s="171"/>
      <c r="AN110" s="171"/>
      <c r="AO110" s="171"/>
      <c r="AP110" s="171"/>
      <c r="AQ110" s="171"/>
      <c r="AR110" s="171"/>
      <c r="AS110" s="171"/>
    </row>
    <row r="111" spans="20:45" x14ac:dyDescent="0.2">
      <c r="T111" s="171"/>
      <c r="U111" s="171"/>
      <c r="V111" s="171"/>
      <c r="W111" s="171"/>
      <c r="X111" s="171"/>
      <c r="Y111" s="171"/>
      <c r="Z111" s="171"/>
      <c r="AA111" s="171"/>
      <c r="AB111" s="171"/>
      <c r="AC111" s="171"/>
      <c r="AD111" s="171"/>
      <c r="AE111" s="171"/>
      <c r="AF111" s="171"/>
      <c r="AG111" s="171"/>
      <c r="AH111" s="171"/>
      <c r="AL111" s="171"/>
      <c r="AM111" s="171"/>
      <c r="AN111" s="171"/>
      <c r="AO111" s="171"/>
      <c r="AP111" s="171"/>
      <c r="AQ111" s="171"/>
      <c r="AR111" s="171"/>
      <c r="AS111" s="171"/>
    </row>
    <row r="112" spans="20:45" x14ac:dyDescent="0.2">
      <c r="T112" s="171"/>
      <c r="U112" s="171"/>
      <c r="V112" s="171"/>
      <c r="W112" s="171"/>
      <c r="X112" s="171"/>
      <c r="Y112" s="171"/>
      <c r="Z112" s="171"/>
      <c r="AA112" s="171"/>
      <c r="AB112" s="171"/>
      <c r="AC112" s="171"/>
      <c r="AD112" s="171"/>
      <c r="AE112" s="171"/>
      <c r="AF112" s="171"/>
      <c r="AG112" s="171"/>
      <c r="AH112" s="171"/>
      <c r="AL112" s="171"/>
      <c r="AM112" s="171"/>
      <c r="AN112" s="171"/>
      <c r="AO112" s="171"/>
      <c r="AP112" s="171"/>
      <c r="AQ112" s="171"/>
      <c r="AR112" s="171"/>
      <c r="AS112" s="171"/>
    </row>
    <row r="113" spans="20:45" x14ac:dyDescent="0.2">
      <c r="T113" s="171"/>
      <c r="U113" s="171"/>
      <c r="V113" s="171"/>
      <c r="W113" s="171"/>
      <c r="X113" s="171"/>
      <c r="Y113" s="171"/>
      <c r="Z113" s="171"/>
      <c r="AA113" s="171"/>
      <c r="AB113" s="171"/>
      <c r="AC113" s="171"/>
      <c r="AD113" s="171"/>
      <c r="AE113" s="171"/>
      <c r="AF113" s="171"/>
      <c r="AG113" s="171"/>
      <c r="AH113" s="171"/>
      <c r="AL113" s="171"/>
      <c r="AM113" s="171"/>
      <c r="AN113" s="171"/>
      <c r="AO113" s="171"/>
      <c r="AP113" s="171"/>
      <c r="AQ113" s="171"/>
      <c r="AR113" s="171"/>
      <c r="AS113" s="171"/>
    </row>
    <row r="114" spans="20:45" x14ac:dyDescent="0.2">
      <c r="T114" s="171"/>
      <c r="U114" s="171"/>
      <c r="V114" s="171"/>
      <c r="W114" s="171"/>
      <c r="X114" s="171"/>
      <c r="Y114" s="171"/>
      <c r="Z114" s="171"/>
      <c r="AA114" s="171"/>
      <c r="AB114" s="171"/>
      <c r="AC114" s="171"/>
      <c r="AD114" s="171"/>
      <c r="AE114" s="171"/>
      <c r="AF114" s="171"/>
      <c r="AG114" s="171"/>
      <c r="AH114" s="171"/>
      <c r="AL114" s="171"/>
      <c r="AM114" s="171"/>
      <c r="AN114" s="171"/>
      <c r="AO114" s="171"/>
      <c r="AP114" s="171"/>
      <c r="AQ114" s="171"/>
      <c r="AR114" s="171"/>
      <c r="AS114" s="171"/>
    </row>
    <row r="115" spans="20:45" x14ac:dyDescent="0.2">
      <c r="T115" s="171"/>
      <c r="U115" s="171"/>
      <c r="V115" s="171"/>
      <c r="W115" s="171"/>
      <c r="X115" s="171"/>
      <c r="Y115" s="171"/>
      <c r="Z115" s="171"/>
      <c r="AA115" s="171"/>
      <c r="AB115" s="171"/>
      <c r="AC115" s="171"/>
      <c r="AD115" s="171"/>
      <c r="AE115" s="171"/>
      <c r="AF115" s="171"/>
      <c r="AG115" s="171"/>
      <c r="AH115" s="171"/>
      <c r="AL115" s="171"/>
      <c r="AM115" s="171"/>
      <c r="AN115" s="171"/>
      <c r="AO115" s="171"/>
      <c r="AP115" s="171"/>
      <c r="AQ115" s="171"/>
      <c r="AR115" s="171"/>
      <c r="AS115" s="171"/>
    </row>
    <row r="116" spans="20:45" x14ac:dyDescent="0.2">
      <c r="T116" s="171"/>
      <c r="U116" s="171"/>
      <c r="V116" s="171"/>
      <c r="W116" s="171"/>
      <c r="X116" s="171"/>
      <c r="Y116" s="171"/>
      <c r="Z116" s="171"/>
      <c r="AA116" s="171"/>
      <c r="AB116" s="171"/>
      <c r="AC116" s="171"/>
      <c r="AD116" s="171"/>
      <c r="AE116" s="171"/>
      <c r="AF116" s="171"/>
      <c r="AG116" s="171"/>
      <c r="AH116" s="171"/>
      <c r="AL116" s="171"/>
      <c r="AM116" s="171"/>
      <c r="AN116" s="171"/>
      <c r="AO116" s="171"/>
      <c r="AP116" s="171"/>
      <c r="AQ116" s="171"/>
      <c r="AR116" s="171"/>
      <c r="AS116" s="171"/>
    </row>
    <row r="117" spans="20:45" x14ac:dyDescent="0.2">
      <c r="T117" s="171"/>
      <c r="U117" s="171"/>
      <c r="V117" s="171"/>
      <c r="W117" s="171"/>
      <c r="X117" s="171"/>
      <c r="Y117" s="171"/>
      <c r="Z117" s="171"/>
      <c r="AA117" s="171"/>
      <c r="AB117" s="171"/>
      <c r="AC117" s="171"/>
      <c r="AD117" s="171"/>
      <c r="AE117" s="171"/>
      <c r="AF117" s="171"/>
      <c r="AG117" s="171"/>
      <c r="AH117" s="171"/>
      <c r="AL117" s="171"/>
      <c r="AM117" s="171"/>
      <c r="AN117" s="171"/>
      <c r="AO117" s="171"/>
      <c r="AP117" s="171"/>
      <c r="AQ117" s="171"/>
      <c r="AR117" s="171"/>
      <c r="AS117" s="171"/>
    </row>
    <row r="118" spans="20:45" x14ac:dyDescent="0.2">
      <c r="T118" s="171"/>
      <c r="U118" s="171"/>
      <c r="V118" s="171"/>
      <c r="W118" s="171"/>
      <c r="X118" s="171"/>
      <c r="Y118" s="171"/>
      <c r="Z118" s="171"/>
      <c r="AA118" s="171"/>
      <c r="AB118" s="171"/>
      <c r="AC118" s="171"/>
      <c r="AD118" s="171"/>
      <c r="AE118" s="171"/>
      <c r="AF118" s="171"/>
      <c r="AG118" s="171"/>
      <c r="AH118" s="171"/>
      <c r="AL118" s="171"/>
      <c r="AM118" s="171"/>
      <c r="AN118" s="171"/>
      <c r="AO118" s="171"/>
      <c r="AP118" s="171"/>
      <c r="AQ118" s="171"/>
      <c r="AR118" s="171"/>
      <c r="AS118" s="171"/>
    </row>
    <row r="119" spans="20:45" x14ac:dyDescent="0.2">
      <c r="T119" s="171"/>
      <c r="U119" s="171"/>
      <c r="V119" s="171"/>
      <c r="W119" s="171"/>
      <c r="X119" s="171"/>
      <c r="Y119" s="171"/>
      <c r="Z119" s="171"/>
      <c r="AA119" s="171"/>
      <c r="AB119" s="171"/>
      <c r="AC119" s="171"/>
      <c r="AD119" s="171"/>
      <c r="AE119" s="171"/>
      <c r="AF119" s="171"/>
      <c r="AG119" s="171"/>
      <c r="AH119" s="171"/>
      <c r="AL119" s="171"/>
      <c r="AM119" s="171"/>
      <c r="AN119" s="171"/>
      <c r="AO119" s="171"/>
      <c r="AP119" s="171"/>
      <c r="AQ119" s="171"/>
      <c r="AR119" s="171"/>
      <c r="AS119" s="171"/>
    </row>
    <row r="120" spans="20:45" x14ac:dyDescent="0.2">
      <c r="T120" s="171"/>
      <c r="U120" s="171"/>
      <c r="V120" s="171"/>
      <c r="W120" s="171"/>
      <c r="X120" s="171"/>
      <c r="Y120" s="171"/>
      <c r="Z120" s="171"/>
      <c r="AA120" s="171"/>
      <c r="AB120" s="171"/>
      <c r="AC120" s="171"/>
      <c r="AD120" s="171"/>
      <c r="AE120" s="171"/>
      <c r="AF120" s="171"/>
      <c r="AG120" s="171"/>
      <c r="AH120" s="171"/>
      <c r="AL120" s="171"/>
      <c r="AM120" s="171"/>
      <c r="AN120" s="171"/>
      <c r="AO120" s="171"/>
      <c r="AP120" s="171"/>
      <c r="AQ120" s="171"/>
      <c r="AR120" s="171"/>
      <c r="AS120" s="171"/>
    </row>
    <row r="121" spans="20:45" x14ac:dyDescent="0.2">
      <c r="T121" s="171"/>
      <c r="U121" s="171"/>
      <c r="V121" s="171"/>
      <c r="W121" s="171"/>
      <c r="X121" s="171"/>
      <c r="Y121" s="171"/>
      <c r="Z121" s="171"/>
      <c r="AA121" s="171"/>
      <c r="AB121" s="171"/>
      <c r="AC121" s="171"/>
      <c r="AD121" s="171"/>
      <c r="AE121" s="171"/>
      <c r="AF121" s="171"/>
      <c r="AG121" s="171"/>
      <c r="AH121" s="171"/>
      <c r="AL121" s="171"/>
      <c r="AM121" s="171"/>
      <c r="AN121" s="171"/>
      <c r="AO121" s="171"/>
      <c r="AP121" s="171"/>
      <c r="AQ121" s="171"/>
      <c r="AR121" s="171"/>
      <c r="AS121" s="171"/>
    </row>
    <row r="122" spans="20:45" x14ac:dyDescent="0.2">
      <c r="T122" s="171"/>
      <c r="U122" s="171"/>
      <c r="V122" s="171"/>
      <c r="W122" s="171"/>
      <c r="X122" s="171"/>
      <c r="Y122" s="171"/>
      <c r="Z122" s="171"/>
      <c r="AA122" s="171"/>
      <c r="AB122" s="171"/>
      <c r="AC122" s="171"/>
      <c r="AD122" s="171"/>
      <c r="AE122" s="171"/>
      <c r="AF122" s="171"/>
      <c r="AG122" s="171"/>
      <c r="AH122" s="171"/>
      <c r="AL122" s="171"/>
      <c r="AM122" s="171"/>
      <c r="AN122" s="171"/>
      <c r="AO122" s="171"/>
      <c r="AP122" s="171"/>
      <c r="AQ122" s="171"/>
      <c r="AR122" s="171"/>
      <c r="AS122" s="171"/>
    </row>
    <row r="123" spans="20:45" x14ac:dyDescent="0.2">
      <c r="T123" s="171"/>
      <c r="U123" s="171"/>
      <c r="V123" s="171"/>
      <c r="W123" s="171"/>
      <c r="X123" s="171"/>
      <c r="Y123" s="171"/>
      <c r="Z123" s="171"/>
      <c r="AA123" s="171"/>
      <c r="AB123" s="171"/>
      <c r="AC123" s="171"/>
      <c r="AD123" s="171"/>
      <c r="AE123" s="171"/>
      <c r="AF123" s="171"/>
      <c r="AG123" s="171"/>
      <c r="AH123" s="171"/>
      <c r="AL123" s="171"/>
      <c r="AM123" s="171"/>
      <c r="AN123" s="171"/>
      <c r="AO123" s="171"/>
      <c r="AP123" s="171"/>
      <c r="AQ123" s="171"/>
      <c r="AR123" s="171"/>
      <c r="AS123" s="171"/>
    </row>
    <row r="124" spans="20:45" x14ac:dyDescent="0.2">
      <c r="T124" s="171"/>
      <c r="U124" s="171"/>
      <c r="V124" s="171"/>
      <c r="W124" s="171"/>
      <c r="X124" s="171"/>
      <c r="Y124" s="171"/>
      <c r="Z124" s="171"/>
      <c r="AA124" s="171"/>
      <c r="AB124" s="171"/>
      <c r="AC124" s="171"/>
      <c r="AD124" s="171"/>
      <c r="AE124" s="171"/>
      <c r="AF124" s="171"/>
      <c r="AG124" s="171"/>
      <c r="AH124" s="171"/>
      <c r="AL124" s="171"/>
      <c r="AM124" s="171"/>
      <c r="AN124" s="171"/>
      <c r="AO124" s="171"/>
      <c r="AP124" s="171"/>
      <c r="AQ124" s="171"/>
      <c r="AR124" s="171"/>
      <c r="AS124" s="171"/>
    </row>
    <row r="125" spans="20:45" x14ac:dyDescent="0.2">
      <c r="T125" s="171"/>
      <c r="U125" s="171"/>
      <c r="V125" s="171"/>
      <c r="W125" s="171"/>
      <c r="X125" s="171"/>
      <c r="Y125" s="171"/>
      <c r="Z125" s="171"/>
      <c r="AA125" s="171"/>
      <c r="AB125" s="171"/>
      <c r="AC125" s="171"/>
      <c r="AD125" s="171"/>
      <c r="AE125" s="171"/>
      <c r="AF125" s="171"/>
      <c r="AG125" s="171"/>
      <c r="AH125" s="171"/>
      <c r="AL125" s="171"/>
      <c r="AM125" s="171"/>
      <c r="AN125" s="171"/>
      <c r="AO125" s="171"/>
      <c r="AP125" s="171"/>
      <c r="AQ125" s="171"/>
      <c r="AR125" s="171"/>
      <c r="AS125" s="171"/>
    </row>
    <row r="126" spans="20:45" x14ac:dyDescent="0.2">
      <c r="T126" s="171"/>
      <c r="U126" s="171"/>
      <c r="V126" s="171"/>
      <c r="W126" s="171"/>
      <c r="X126" s="171"/>
      <c r="Y126" s="171"/>
      <c r="Z126" s="171"/>
      <c r="AA126" s="171"/>
      <c r="AB126" s="171"/>
      <c r="AC126" s="171"/>
      <c r="AD126" s="171"/>
      <c r="AE126" s="171"/>
      <c r="AF126" s="171"/>
      <c r="AG126" s="171"/>
      <c r="AH126" s="171"/>
      <c r="AL126" s="171"/>
      <c r="AM126" s="171"/>
      <c r="AN126" s="171"/>
      <c r="AO126" s="171"/>
      <c r="AP126" s="171"/>
      <c r="AQ126" s="171"/>
      <c r="AR126" s="171"/>
      <c r="AS126" s="171"/>
    </row>
    <row r="127" spans="20:45" x14ac:dyDescent="0.2">
      <c r="T127" s="171"/>
      <c r="U127" s="171"/>
      <c r="V127" s="171"/>
      <c r="W127" s="171"/>
      <c r="X127" s="171"/>
      <c r="Y127" s="171"/>
      <c r="Z127" s="171"/>
      <c r="AA127" s="171"/>
      <c r="AB127" s="171"/>
      <c r="AC127" s="171"/>
      <c r="AD127" s="171"/>
      <c r="AE127" s="171"/>
      <c r="AF127" s="171"/>
      <c r="AG127" s="171"/>
      <c r="AH127" s="171"/>
      <c r="AL127" s="171"/>
      <c r="AM127" s="171"/>
      <c r="AN127" s="171"/>
      <c r="AO127" s="171"/>
      <c r="AP127" s="171"/>
      <c r="AQ127" s="171"/>
      <c r="AR127" s="171"/>
      <c r="AS127" s="171"/>
    </row>
    <row r="128" spans="20:45" x14ac:dyDescent="0.2">
      <c r="T128" s="171"/>
      <c r="U128" s="171"/>
      <c r="V128" s="171"/>
      <c r="W128" s="171"/>
      <c r="X128" s="171"/>
      <c r="Y128" s="171"/>
      <c r="Z128" s="171"/>
      <c r="AA128" s="171"/>
      <c r="AB128" s="171"/>
      <c r="AC128" s="171"/>
      <c r="AD128" s="171"/>
      <c r="AE128" s="171"/>
      <c r="AF128" s="171"/>
      <c r="AG128" s="171"/>
      <c r="AH128" s="171"/>
      <c r="AL128" s="171"/>
      <c r="AM128" s="171"/>
      <c r="AN128" s="171"/>
      <c r="AO128" s="171"/>
      <c r="AP128" s="171"/>
      <c r="AQ128" s="171"/>
      <c r="AR128" s="171"/>
      <c r="AS128" s="171"/>
    </row>
    <row r="129" spans="20:45" x14ac:dyDescent="0.2">
      <c r="T129" s="171"/>
      <c r="U129" s="171"/>
      <c r="V129" s="171"/>
      <c r="W129" s="171"/>
      <c r="X129" s="171"/>
      <c r="Y129" s="171"/>
      <c r="Z129" s="171"/>
      <c r="AA129" s="171"/>
      <c r="AB129" s="171"/>
      <c r="AC129" s="171"/>
      <c r="AD129" s="171"/>
      <c r="AE129" s="171"/>
      <c r="AF129" s="171"/>
      <c r="AG129" s="171"/>
      <c r="AH129" s="171"/>
      <c r="AL129" s="171"/>
      <c r="AM129" s="171"/>
      <c r="AN129" s="171"/>
      <c r="AO129" s="171"/>
      <c r="AP129" s="171"/>
      <c r="AQ129" s="171"/>
      <c r="AR129" s="171"/>
      <c r="AS129" s="171"/>
    </row>
    <row r="130" spans="20:45" x14ac:dyDescent="0.2">
      <c r="T130" s="171"/>
      <c r="U130" s="171"/>
      <c r="V130" s="171"/>
      <c r="W130" s="171"/>
      <c r="X130" s="171"/>
      <c r="Y130" s="171"/>
      <c r="Z130" s="171"/>
      <c r="AA130" s="171"/>
      <c r="AB130" s="171"/>
      <c r="AC130" s="171"/>
      <c r="AD130" s="171"/>
      <c r="AE130" s="171"/>
      <c r="AF130" s="171"/>
      <c r="AG130" s="171"/>
      <c r="AH130" s="171"/>
      <c r="AL130" s="171"/>
      <c r="AM130" s="171"/>
      <c r="AN130" s="171"/>
      <c r="AO130" s="171"/>
      <c r="AP130" s="171"/>
      <c r="AQ130" s="171"/>
      <c r="AR130" s="171"/>
      <c r="AS130" s="171"/>
    </row>
    <row r="131" spans="20:45" x14ac:dyDescent="0.2">
      <c r="T131" s="171"/>
      <c r="U131" s="171"/>
      <c r="V131" s="171"/>
      <c r="W131" s="171"/>
      <c r="X131" s="171"/>
      <c r="Y131" s="171"/>
      <c r="Z131" s="171"/>
      <c r="AA131" s="171"/>
      <c r="AB131" s="171"/>
      <c r="AC131" s="171"/>
      <c r="AD131" s="171"/>
      <c r="AE131" s="171"/>
      <c r="AF131" s="171"/>
      <c r="AG131" s="171"/>
      <c r="AH131" s="171"/>
      <c r="AL131" s="171"/>
      <c r="AM131" s="171"/>
      <c r="AN131" s="171"/>
      <c r="AO131" s="171"/>
      <c r="AP131" s="171"/>
      <c r="AQ131" s="171"/>
      <c r="AR131" s="171"/>
      <c r="AS131" s="171"/>
    </row>
    <row r="132" spans="20:45" x14ac:dyDescent="0.2">
      <c r="T132" s="171"/>
      <c r="U132" s="171"/>
      <c r="V132" s="171"/>
      <c r="W132" s="171"/>
      <c r="X132" s="171"/>
      <c r="Y132" s="171"/>
      <c r="Z132" s="171"/>
      <c r="AA132" s="171"/>
      <c r="AB132" s="171"/>
      <c r="AC132" s="171"/>
      <c r="AD132" s="171"/>
      <c r="AE132" s="171"/>
      <c r="AF132" s="171"/>
      <c r="AG132" s="171"/>
      <c r="AH132" s="171"/>
      <c r="AL132" s="171"/>
      <c r="AM132" s="171"/>
      <c r="AN132" s="171"/>
      <c r="AO132" s="171"/>
      <c r="AP132" s="171"/>
      <c r="AQ132" s="171"/>
      <c r="AR132" s="171"/>
      <c r="AS132" s="171"/>
    </row>
    <row r="133" spans="20:45" x14ac:dyDescent="0.2">
      <c r="T133" s="171"/>
      <c r="U133" s="171"/>
      <c r="V133" s="171"/>
      <c r="W133" s="171"/>
      <c r="X133" s="171"/>
      <c r="Y133" s="171"/>
      <c r="Z133" s="171"/>
      <c r="AA133" s="171"/>
      <c r="AB133" s="171"/>
      <c r="AC133" s="171"/>
      <c r="AD133" s="171"/>
      <c r="AE133" s="171"/>
      <c r="AF133" s="171"/>
      <c r="AG133" s="171"/>
      <c r="AH133" s="171"/>
      <c r="AL133" s="171"/>
      <c r="AM133" s="171"/>
      <c r="AN133" s="171"/>
      <c r="AO133" s="171"/>
      <c r="AP133" s="171"/>
      <c r="AQ133" s="171"/>
      <c r="AR133" s="171"/>
      <c r="AS133" s="171"/>
    </row>
    <row r="134" spans="20:45" x14ac:dyDescent="0.2">
      <c r="T134" s="171"/>
      <c r="U134" s="171"/>
      <c r="V134" s="171"/>
      <c r="W134" s="171"/>
      <c r="X134" s="171"/>
      <c r="Y134" s="171"/>
      <c r="Z134" s="171"/>
      <c r="AA134" s="171"/>
      <c r="AB134" s="171"/>
      <c r="AC134" s="171"/>
      <c r="AD134" s="171"/>
      <c r="AE134" s="171"/>
      <c r="AF134" s="171"/>
      <c r="AG134" s="171"/>
      <c r="AH134" s="171"/>
      <c r="AL134" s="171"/>
      <c r="AM134" s="171"/>
      <c r="AN134" s="171"/>
      <c r="AO134" s="171"/>
      <c r="AP134" s="171"/>
      <c r="AQ134" s="171"/>
      <c r="AR134" s="171"/>
      <c r="AS134" s="171"/>
    </row>
    <row r="135" spans="20:45" x14ac:dyDescent="0.2">
      <c r="T135" s="171"/>
      <c r="U135" s="171"/>
      <c r="V135" s="171"/>
      <c r="W135" s="171"/>
      <c r="X135" s="171"/>
      <c r="Y135" s="171"/>
      <c r="Z135" s="171"/>
      <c r="AA135" s="171"/>
      <c r="AB135" s="171"/>
      <c r="AC135" s="171"/>
      <c r="AD135" s="171"/>
      <c r="AE135" s="171"/>
      <c r="AF135" s="171"/>
      <c r="AG135" s="171"/>
      <c r="AH135" s="171"/>
      <c r="AL135" s="171"/>
      <c r="AM135" s="171"/>
      <c r="AN135" s="171"/>
      <c r="AO135" s="171"/>
      <c r="AP135" s="171"/>
      <c r="AQ135" s="171"/>
      <c r="AR135" s="171"/>
      <c r="AS135" s="171"/>
    </row>
    <row r="136" spans="20:45" x14ac:dyDescent="0.2">
      <c r="T136" s="171"/>
      <c r="U136" s="171"/>
      <c r="V136" s="171"/>
      <c r="W136" s="171"/>
      <c r="X136" s="171"/>
      <c r="Y136" s="171"/>
      <c r="Z136" s="171"/>
      <c r="AA136" s="171"/>
      <c r="AB136" s="171"/>
      <c r="AC136" s="171"/>
      <c r="AD136" s="171"/>
      <c r="AE136" s="171"/>
      <c r="AF136" s="171"/>
      <c r="AG136" s="171"/>
      <c r="AH136" s="171"/>
      <c r="AL136" s="171"/>
      <c r="AM136" s="171"/>
      <c r="AN136" s="171"/>
      <c r="AO136" s="171"/>
      <c r="AP136" s="171"/>
      <c r="AQ136" s="171"/>
      <c r="AR136" s="171"/>
      <c r="AS136" s="171"/>
    </row>
    <row r="137" spans="20:45" x14ac:dyDescent="0.2">
      <c r="T137" s="171"/>
      <c r="U137" s="171"/>
      <c r="V137" s="171"/>
      <c r="W137" s="171"/>
      <c r="X137" s="171"/>
      <c r="Y137" s="171"/>
      <c r="Z137" s="171"/>
      <c r="AA137" s="171"/>
      <c r="AB137" s="171"/>
      <c r="AC137" s="171"/>
      <c r="AD137" s="171"/>
      <c r="AE137" s="171"/>
      <c r="AF137" s="171"/>
      <c r="AG137" s="171"/>
      <c r="AH137" s="171"/>
      <c r="AL137" s="171"/>
      <c r="AM137" s="171"/>
      <c r="AN137" s="171"/>
      <c r="AO137" s="171"/>
      <c r="AP137" s="171"/>
      <c r="AQ137" s="171"/>
      <c r="AR137" s="171"/>
      <c r="AS137" s="171"/>
    </row>
    <row r="138" spans="20:45" x14ac:dyDescent="0.2">
      <c r="T138" s="171"/>
      <c r="U138" s="171"/>
      <c r="V138" s="171"/>
      <c r="W138" s="171"/>
      <c r="X138" s="171"/>
      <c r="Y138" s="171"/>
      <c r="Z138" s="171"/>
      <c r="AA138" s="171"/>
      <c r="AB138" s="171"/>
      <c r="AC138" s="171"/>
      <c r="AD138" s="171"/>
      <c r="AE138" s="171"/>
      <c r="AF138" s="171"/>
      <c r="AG138" s="171"/>
      <c r="AH138" s="171"/>
      <c r="AL138" s="171"/>
      <c r="AM138" s="171"/>
      <c r="AN138" s="171"/>
      <c r="AO138" s="171"/>
      <c r="AP138" s="171"/>
      <c r="AQ138" s="171"/>
      <c r="AR138" s="171"/>
      <c r="AS138" s="171"/>
    </row>
    <row r="139" spans="20:45" x14ac:dyDescent="0.2">
      <c r="T139" s="171"/>
      <c r="U139" s="171"/>
      <c r="V139" s="171"/>
      <c r="W139" s="171"/>
      <c r="X139" s="171"/>
      <c r="Y139" s="171"/>
      <c r="Z139" s="171"/>
      <c r="AA139" s="171"/>
      <c r="AB139" s="171"/>
      <c r="AC139" s="171"/>
      <c r="AD139" s="171"/>
      <c r="AE139" s="171"/>
      <c r="AF139" s="171"/>
      <c r="AG139" s="171"/>
      <c r="AH139" s="171"/>
      <c r="AL139" s="171"/>
      <c r="AM139" s="171"/>
      <c r="AN139" s="171"/>
      <c r="AO139" s="171"/>
      <c r="AP139" s="171"/>
      <c r="AQ139" s="171"/>
      <c r="AR139" s="171"/>
      <c r="AS139" s="171"/>
    </row>
    <row r="140" spans="20:45" x14ac:dyDescent="0.2">
      <c r="T140" s="171"/>
      <c r="U140" s="171"/>
      <c r="V140" s="171"/>
      <c r="W140" s="171"/>
      <c r="X140" s="171"/>
      <c r="Y140" s="171"/>
      <c r="Z140" s="171"/>
      <c r="AA140" s="171"/>
      <c r="AB140" s="171"/>
      <c r="AC140" s="171"/>
      <c r="AD140" s="171"/>
      <c r="AE140" s="171"/>
      <c r="AF140" s="171"/>
      <c r="AG140" s="171"/>
      <c r="AH140" s="171"/>
      <c r="AL140" s="171"/>
      <c r="AM140" s="171"/>
      <c r="AN140" s="171"/>
      <c r="AO140" s="171"/>
      <c r="AP140" s="171"/>
      <c r="AQ140" s="171"/>
      <c r="AR140" s="171"/>
      <c r="AS140" s="171"/>
    </row>
  </sheetData>
  <mergeCells count="1">
    <mergeCell ref="A4:C4"/>
  </mergeCells>
  <conditionalFormatting sqref="B22 B24 B26 B28 B30 B32 B34 B36 B38 B40 B42 B44 B46 B48 B50 B52">
    <cfRule type="cellIs" dxfId="81" priority="13" stopIfTrue="1" operator="equal">
      <formula>"QA"</formula>
    </cfRule>
    <cfRule type="cellIs" dxfId="80" priority="14" stopIfTrue="1" operator="equal">
      <formula>"DA"</formula>
    </cfRule>
  </conditionalFormatting>
  <conditionalFormatting sqref="E7 E21">
    <cfRule type="expression" dxfId="79" priority="16" stopIfTrue="1">
      <formula>$E7&lt;5</formula>
    </cfRule>
  </conditionalFormatting>
  <conditionalFormatting sqref="E22 E24 E26 E28 E30 E32 E34 E36 E38 E40 E42 E44 E46 E48 E50 E52">
    <cfRule type="expression" dxfId="78" priority="8" stopIfTrue="1">
      <formula>AND($E22&lt;9,$C22&gt;0)</formula>
    </cfRule>
  </conditionalFormatting>
  <conditionalFormatting sqref="F7 F9 F11 F13 F15 F17 F19">
    <cfRule type="cellIs" dxfId="77" priority="17" stopIfTrue="1" operator="equal">
      <formula>"Bye"</formula>
    </cfRule>
  </conditionalFormatting>
  <conditionalFormatting sqref="F21:F22 F24 F26 F28 F30 F32 F34 F36 F38 F40 F42 F44 F46 F48 F50">
    <cfRule type="cellIs" dxfId="76" priority="9" stopIfTrue="1" operator="equal">
      <formula>"Bye"</formula>
    </cfRule>
  </conditionalFormatting>
  <conditionalFormatting sqref="F22 F24 F26 F28 F30 F32 F34 F36 F38 F40 F42 F44 F46 F48 F50">
    <cfRule type="expression" dxfId="75" priority="10" stopIfTrue="1">
      <formula>AND($E22&lt;9,$C22&gt;0)</formula>
    </cfRule>
  </conditionalFormatting>
  <conditionalFormatting sqref="H7 H9 H11 H13 H15 H17 H19 H21 G22:I22 G24:I24 G26:I26 G28:I28 G30:I30 G32:I32 G34:I34 G36:I36 G38:I38 G40:I40 G42:I42 G44:I44 G46:I46 G48:I48 G50:I50">
    <cfRule type="expression" dxfId="74" priority="4" stopIfTrue="1">
      <formula>AND($E7&lt;9,$C7&gt;0)</formula>
    </cfRule>
  </conditionalFormatting>
  <conditionalFormatting sqref="I8 K10 I12 M14 I16 K18 I20 I23 K25 I27 M29 I31 K33 I35 I39 K41 I43 M45 I47 K49 I51">
    <cfRule type="expression" dxfId="73" priority="5" stopIfTrue="1">
      <formula>AND($O$1="CU",I8="Umpire")</formula>
    </cfRule>
    <cfRule type="expression" dxfId="72" priority="6" stopIfTrue="1">
      <formula>AND($O$1="CU",I8&lt;&gt;"Umpire",J8&lt;&gt;"")</formula>
    </cfRule>
    <cfRule type="expression" dxfId="71" priority="7" stopIfTrue="1">
      <formula>AND($O$1="CU",I8&lt;&gt;"Umpire")</formula>
    </cfRule>
  </conditionalFormatting>
  <conditionalFormatting sqref="J8 L10 J12 N14 J16 L18 J20 R62">
    <cfRule type="expression" dxfId="70" priority="15" stopIfTrue="1">
      <formula>$O$1="CU"</formula>
    </cfRule>
  </conditionalFormatting>
  <conditionalFormatting sqref="K8 M10 K12 O14 K16 M18 K20 K23 M25 K27 O29 K31 M33 K35 K39 M41 K43 O45 K47 M49 K51">
    <cfRule type="expression" dxfId="69" priority="11" stopIfTrue="1">
      <formula>J8="as"</formula>
    </cfRule>
    <cfRule type="expression" dxfId="68" priority="12" stopIfTrue="1">
      <formula>J8="bs"</formula>
    </cfRule>
  </conditionalFormatting>
  <conditionalFormatting sqref="O16">
    <cfRule type="expression" dxfId="67" priority="1" stopIfTrue="1">
      <formula>AND($O$1="CU",O16="Umpire")</formula>
    </cfRule>
    <cfRule type="expression" dxfId="66" priority="2" stopIfTrue="1">
      <formula>AND($O$1="CU",O16&lt;&gt;"Umpire",P16&lt;&gt;"")</formula>
    </cfRule>
    <cfRule type="expression" dxfId="65"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1]!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8194" r:id="rId5" name="Button 2">
              <controlPr defaultSize="0" print="0" autoFill="0" autoPict="0" macro="[1]!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tabSelected="1" topLeftCell="B1" workbookViewId="0">
      <selection activeCell="M1" sqref="M1"/>
    </sheetView>
  </sheetViews>
  <sheetFormatPr defaultRowHeight="12.75" x14ac:dyDescent="0.2"/>
  <cols>
    <col min="1" max="2" width="3.28515625" customWidth="1"/>
    <col min="3" max="3" width="4.7109375" customWidth="1"/>
    <col min="4" max="4" width="7.42578125" customWidth="1"/>
    <col min="5" max="5" width="4.28515625" customWidth="1"/>
    <col min="6" max="6" width="12.7109375" customWidth="1"/>
    <col min="7" max="7" width="2.7109375" customWidth="1"/>
    <col min="8" max="8" width="7.7109375" customWidth="1"/>
    <col min="9" max="9" width="5.85546875" customWidth="1"/>
    <col min="10" max="10" width="1.7109375" style="169" customWidth="1"/>
    <col min="11" max="11" width="10.7109375" customWidth="1"/>
    <col min="12" max="12" width="1.7109375" style="169" customWidth="1"/>
    <col min="13" max="13" width="10.7109375" customWidth="1"/>
    <col min="14" max="14" width="1.7109375" style="170" customWidth="1"/>
    <col min="15" max="15" width="10.7109375" customWidth="1"/>
    <col min="16" max="16" width="1.7109375" style="169" customWidth="1"/>
    <col min="17" max="17" width="10.7109375" customWidth="1"/>
    <col min="18" max="18" width="1.7109375" style="170" customWidth="1"/>
    <col min="19" max="19" width="9.140625" hidden="1" customWidth="1"/>
    <col min="20" max="20" width="8.7109375" customWidth="1"/>
    <col min="21" max="21" width="9.140625" hidden="1" customWidth="1"/>
    <col min="25" max="34" width="9.140625" hidden="1" customWidth="1"/>
    <col min="35" max="37" width="9.140625" customWidth="1"/>
    <col min="257" max="258" width="3.28515625" customWidth="1"/>
    <col min="259" max="259" width="4.7109375" customWidth="1"/>
    <col min="260" max="260" width="7.42578125" customWidth="1"/>
    <col min="261" max="261" width="4.28515625" customWidth="1"/>
    <col min="262" max="262" width="12.7109375" customWidth="1"/>
    <col min="263" max="263" width="2.7109375" customWidth="1"/>
    <col min="264" max="264" width="7.7109375" customWidth="1"/>
    <col min="265" max="265" width="5.85546875" customWidth="1"/>
    <col min="266" max="266" width="1.7109375" customWidth="1"/>
    <col min="267" max="267" width="10.7109375" customWidth="1"/>
    <col min="268" max="268" width="1.7109375" customWidth="1"/>
    <col min="269" max="269" width="10.7109375" customWidth="1"/>
    <col min="270" max="270" width="1.7109375" customWidth="1"/>
    <col min="271" max="271" width="10.7109375" customWidth="1"/>
    <col min="272" max="272" width="1.7109375" customWidth="1"/>
    <col min="273" max="273" width="10.7109375" customWidth="1"/>
    <col min="274" max="274" width="1.7109375" customWidth="1"/>
    <col min="275" max="275" width="0" hidden="1" customWidth="1"/>
    <col min="276" max="276" width="8.7109375" customWidth="1"/>
    <col min="277" max="277" width="0" hidden="1" customWidth="1"/>
    <col min="281" max="290" width="0" hidden="1" customWidth="1"/>
    <col min="291" max="293" width="9.140625" customWidth="1"/>
    <col min="513" max="514" width="3.28515625" customWidth="1"/>
    <col min="515" max="515" width="4.7109375" customWidth="1"/>
    <col min="516" max="516" width="7.42578125" customWidth="1"/>
    <col min="517" max="517" width="4.28515625" customWidth="1"/>
    <col min="518" max="518" width="12.7109375" customWidth="1"/>
    <col min="519" max="519" width="2.7109375" customWidth="1"/>
    <col min="520" max="520" width="7.7109375" customWidth="1"/>
    <col min="521" max="521" width="5.85546875" customWidth="1"/>
    <col min="522" max="522" width="1.7109375" customWidth="1"/>
    <col min="523" max="523" width="10.7109375" customWidth="1"/>
    <col min="524" max="524" width="1.7109375" customWidth="1"/>
    <col min="525" max="525" width="10.7109375" customWidth="1"/>
    <col min="526" max="526" width="1.7109375" customWidth="1"/>
    <col min="527" max="527" width="10.7109375" customWidth="1"/>
    <col min="528" max="528" width="1.7109375" customWidth="1"/>
    <col min="529" max="529" width="10.7109375" customWidth="1"/>
    <col min="530" max="530" width="1.7109375" customWidth="1"/>
    <col min="531" max="531" width="0" hidden="1" customWidth="1"/>
    <col min="532" max="532" width="8.7109375" customWidth="1"/>
    <col min="533" max="533" width="0" hidden="1" customWidth="1"/>
    <col min="537" max="546" width="0" hidden="1" customWidth="1"/>
    <col min="547" max="549" width="9.140625" customWidth="1"/>
    <col min="769" max="770" width="3.28515625" customWidth="1"/>
    <col min="771" max="771" width="4.7109375" customWidth="1"/>
    <col min="772" max="772" width="7.42578125" customWidth="1"/>
    <col min="773" max="773" width="4.28515625" customWidth="1"/>
    <col min="774" max="774" width="12.7109375" customWidth="1"/>
    <col min="775" max="775" width="2.7109375" customWidth="1"/>
    <col min="776" max="776" width="7.7109375" customWidth="1"/>
    <col min="777" max="777" width="5.85546875" customWidth="1"/>
    <col min="778" max="778" width="1.7109375" customWidth="1"/>
    <col min="779" max="779" width="10.7109375" customWidth="1"/>
    <col min="780" max="780" width="1.7109375" customWidth="1"/>
    <col min="781" max="781" width="10.7109375" customWidth="1"/>
    <col min="782" max="782" width="1.7109375" customWidth="1"/>
    <col min="783" max="783" width="10.7109375" customWidth="1"/>
    <col min="784" max="784" width="1.7109375" customWidth="1"/>
    <col min="785" max="785" width="10.7109375" customWidth="1"/>
    <col min="786" max="786" width="1.7109375" customWidth="1"/>
    <col min="787" max="787" width="0" hidden="1" customWidth="1"/>
    <col min="788" max="788" width="8.7109375" customWidth="1"/>
    <col min="789" max="789" width="0" hidden="1" customWidth="1"/>
    <col min="793" max="802" width="0" hidden="1" customWidth="1"/>
    <col min="803" max="805" width="9.140625" customWidth="1"/>
    <col min="1025" max="1026" width="3.28515625" customWidth="1"/>
    <col min="1027" max="1027" width="4.7109375" customWidth="1"/>
    <col min="1028" max="1028" width="7.42578125" customWidth="1"/>
    <col min="1029" max="1029" width="4.28515625" customWidth="1"/>
    <col min="1030" max="1030" width="12.7109375" customWidth="1"/>
    <col min="1031" max="1031" width="2.7109375" customWidth="1"/>
    <col min="1032" max="1032" width="7.7109375" customWidth="1"/>
    <col min="1033" max="1033" width="5.85546875" customWidth="1"/>
    <col min="1034" max="1034" width="1.7109375" customWidth="1"/>
    <col min="1035" max="1035" width="10.7109375" customWidth="1"/>
    <col min="1036" max="1036" width="1.7109375" customWidth="1"/>
    <col min="1037" max="1037" width="10.7109375" customWidth="1"/>
    <col min="1038" max="1038" width="1.7109375" customWidth="1"/>
    <col min="1039" max="1039" width="10.7109375" customWidth="1"/>
    <col min="1040" max="1040" width="1.7109375" customWidth="1"/>
    <col min="1041" max="1041" width="10.7109375" customWidth="1"/>
    <col min="1042" max="1042" width="1.7109375" customWidth="1"/>
    <col min="1043" max="1043" width="0" hidden="1" customWidth="1"/>
    <col min="1044" max="1044" width="8.7109375" customWidth="1"/>
    <col min="1045" max="1045" width="0" hidden="1" customWidth="1"/>
    <col min="1049" max="1058" width="0" hidden="1" customWidth="1"/>
    <col min="1059" max="1061" width="9.140625" customWidth="1"/>
    <col min="1281" max="1282" width="3.28515625" customWidth="1"/>
    <col min="1283" max="1283" width="4.7109375" customWidth="1"/>
    <col min="1284" max="1284" width="7.42578125" customWidth="1"/>
    <col min="1285" max="1285" width="4.28515625" customWidth="1"/>
    <col min="1286" max="1286" width="12.7109375" customWidth="1"/>
    <col min="1287" max="1287" width="2.7109375" customWidth="1"/>
    <col min="1288" max="1288" width="7.7109375" customWidth="1"/>
    <col min="1289" max="1289" width="5.85546875" customWidth="1"/>
    <col min="1290" max="1290" width="1.7109375" customWidth="1"/>
    <col min="1291" max="1291" width="10.7109375" customWidth="1"/>
    <col min="1292" max="1292" width="1.7109375" customWidth="1"/>
    <col min="1293" max="1293" width="10.7109375" customWidth="1"/>
    <col min="1294" max="1294" width="1.7109375" customWidth="1"/>
    <col min="1295" max="1295" width="10.7109375" customWidth="1"/>
    <col min="1296" max="1296" width="1.7109375" customWidth="1"/>
    <col min="1297" max="1297" width="10.7109375" customWidth="1"/>
    <col min="1298" max="1298" width="1.7109375" customWidth="1"/>
    <col min="1299" max="1299" width="0" hidden="1" customWidth="1"/>
    <col min="1300" max="1300" width="8.7109375" customWidth="1"/>
    <col min="1301" max="1301" width="0" hidden="1" customWidth="1"/>
    <col min="1305" max="1314" width="0" hidden="1" customWidth="1"/>
    <col min="1315" max="1317" width="9.140625" customWidth="1"/>
    <col min="1537" max="1538" width="3.28515625" customWidth="1"/>
    <col min="1539" max="1539" width="4.7109375" customWidth="1"/>
    <col min="1540" max="1540" width="7.42578125" customWidth="1"/>
    <col min="1541" max="1541" width="4.28515625" customWidth="1"/>
    <col min="1542" max="1542" width="12.7109375" customWidth="1"/>
    <col min="1543" max="1543" width="2.7109375" customWidth="1"/>
    <col min="1544" max="1544" width="7.7109375" customWidth="1"/>
    <col min="1545" max="1545" width="5.85546875" customWidth="1"/>
    <col min="1546" max="1546" width="1.7109375" customWidth="1"/>
    <col min="1547" max="1547" width="10.7109375" customWidth="1"/>
    <col min="1548" max="1548" width="1.7109375" customWidth="1"/>
    <col min="1549" max="1549" width="10.7109375" customWidth="1"/>
    <col min="1550" max="1550" width="1.7109375" customWidth="1"/>
    <col min="1551" max="1551" width="10.7109375" customWidth="1"/>
    <col min="1552" max="1552" width="1.7109375" customWidth="1"/>
    <col min="1553" max="1553" width="10.7109375" customWidth="1"/>
    <col min="1554" max="1554" width="1.7109375" customWidth="1"/>
    <col min="1555" max="1555" width="0" hidden="1" customWidth="1"/>
    <col min="1556" max="1556" width="8.7109375" customWidth="1"/>
    <col min="1557" max="1557" width="0" hidden="1" customWidth="1"/>
    <col min="1561" max="1570" width="0" hidden="1" customWidth="1"/>
    <col min="1571" max="1573" width="9.140625" customWidth="1"/>
    <col min="1793" max="1794" width="3.28515625" customWidth="1"/>
    <col min="1795" max="1795" width="4.7109375" customWidth="1"/>
    <col min="1796" max="1796" width="7.42578125" customWidth="1"/>
    <col min="1797" max="1797" width="4.28515625" customWidth="1"/>
    <col min="1798" max="1798" width="12.7109375" customWidth="1"/>
    <col min="1799" max="1799" width="2.7109375" customWidth="1"/>
    <col min="1800" max="1800" width="7.7109375" customWidth="1"/>
    <col min="1801" max="1801" width="5.85546875" customWidth="1"/>
    <col min="1802" max="1802" width="1.7109375" customWidth="1"/>
    <col min="1803" max="1803" width="10.7109375" customWidth="1"/>
    <col min="1804" max="1804" width="1.7109375" customWidth="1"/>
    <col min="1805" max="1805" width="10.7109375" customWidth="1"/>
    <col min="1806" max="1806" width="1.7109375" customWidth="1"/>
    <col min="1807" max="1807" width="10.7109375" customWidth="1"/>
    <col min="1808" max="1808" width="1.7109375" customWidth="1"/>
    <col min="1809" max="1809" width="10.7109375" customWidth="1"/>
    <col min="1810" max="1810" width="1.7109375" customWidth="1"/>
    <col min="1811" max="1811" width="0" hidden="1" customWidth="1"/>
    <col min="1812" max="1812" width="8.7109375" customWidth="1"/>
    <col min="1813" max="1813" width="0" hidden="1" customWidth="1"/>
    <col min="1817" max="1826" width="0" hidden="1" customWidth="1"/>
    <col min="1827" max="1829" width="9.140625" customWidth="1"/>
    <col min="2049" max="2050" width="3.28515625" customWidth="1"/>
    <col min="2051" max="2051" width="4.7109375" customWidth="1"/>
    <col min="2052" max="2052" width="7.42578125" customWidth="1"/>
    <col min="2053" max="2053" width="4.28515625" customWidth="1"/>
    <col min="2054" max="2054" width="12.7109375" customWidth="1"/>
    <col min="2055" max="2055" width="2.7109375" customWidth="1"/>
    <col min="2056" max="2056" width="7.7109375" customWidth="1"/>
    <col min="2057" max="2057" width="5.85546875" customWidth="1"/>
    <col min="2058" max="2058" width="1.7109375" customWidth="1"/>
    <col min="2059" max="2059" width="10.7109375" customWidth="1"/>
    <col min="2060" max="2060" width="1.7109375" customWidth="1"/>
    <col min="2061" max="2061" width="10.7109375" customWidth="1"/>
    <col min="2062" max="2062" width="1.7109375" customWidth="1"/>
    <col min="2063" max="2063" width="10.7109375" customWidth="1"/>
    <col min="2064" max="2064" width="1.7109375" customWidth="1"/>
    <col min="2065" max="2065" width="10.7109375" customWidth="1"/>
    <col min="2066" max="2066" width="1.7109375" customWidth="1"/>
    <col min="2067" max="2067" width="0" hidden="1" customWidth="1"/>
    <col min="2068" max="2068" width="8.7109375" customWidth="1"/>
    <col min="2069" max="2069" width="0" hidden="1" customWidth="1"/>
    <col min="2073" max="2082" width="0" hidden="1" customWidth="1"/>
    <col min="2083" max="2085" width="9.140625" customWidth="1"/>
    <col min="2305" max="2306" width="3.28515625" customWidth="1"/>
    <col min="2307" max="2307" width="4.7109375" customWidth="1"/>
    <col min="2308" max="2308" width="7.42578125" customWidth="1"/>
    <col min="2309" max="2309" width="4.28515625" customWidth="1"/>
    <col min="2310" max="2310" width="12.7109375" customWidth="1"/>
    <col min="2311" max="2311" width="2.7109375" customWidth="1"/>
    <col min="2312" max="2312" width="7.7109375" customWidth="1"/>
    <col min="2313" max="2313" width="5.85546875" customWidth="1"/>
    <col min="2314" max="2314" width="1.7109375" customWidth="1"/>
    <col min="2315" max="2315" width="10.7109375" customWidth="1"/>
    <col min="2316" max="2316" width="1.7109375" customWidth="1"/>
    <col min="2317" max="2317" width="10.7109375" customWidth="1"/>
    <col min="2318" max="2318" width="1.7109375" customWidth="1"/>
    <col min="2319" max="2319" width="10.7109375" customWidth="1"/>
    <col min="2320" max="2320" width="1.7109375" customWidth="1"/>
    <col min="2321" max="2321" width="10.7109375" customWidth="1"/>
    <col min="2322" max="2322" width="1.7109375" customWidth="1"/>
    <col min="2323" max="2323" width="0" hidden="1" customWidth="1"/>
    <col min="2324" max="2324" width="8.7109375" customWidth="1"/>
    <col min="2325" max="2325" width="0" hidden="1" customWidth="1"/>
    <col min="2329" max="2338" width="0" hidden="1" customWidth="1"/>
    <col min="2339" max="2341" width="9.140625" customWidth="1"/>
    <col min="2561" max="2562" width="3.28515625" customWidth="1"/>
    <col min="2563" max="2563" width="4.7109375" customWidth="1"/>
    <col min="2564" max="2564" width="7.42578125" customWidth="1"/>
    <col min="2565" max="2565" width="4.28515625" customWidth="1"/>
    <col min="2566" max="2566" width="12.7109375" customWidth="1"/>
    <col min="2567" max="2567" width="2.7109375" customWidth="1"/>
    <col min="2568" max="2568" width="7.7109375" customWidth="1"/>
    <col min="2569" max="2569" width="5.85546875" customWidth="1"/>
    <col min="2570" max="2570" width="1.7109375" customWidth="1"/>
    <col min="2571" max="2571" width="10.7109375" customWidth="1"/>
    <col min="2572" max="2572" width="1.7109375" customWidth="1"/>
    <col min="2573" max="2573" width="10.7109375" customWidth="1"/>
    <col min="2574" max="2574" width="1.7109375" customWidth="1"/>
    <col min="2575" max="2575" width="10.7109375" customWidth="1"/>
    <col min="2576" max="2576" width="1.7109375" customWidth="1"/>
    <col min="2577" max="2577" width="10.7109375" customWidth="1"/>
    <col min="2578" max="2578" width="1.7109375" customWidth="1"/>
    <col min="2579" max="2579" width="0" hidden="1" customWidth="1"/>
    <col min="2580" max="2580" width="8.7109375" customWidth="1"/>
    <col min="2581" max="2581" width="0" hidden="1" customWidth="1"/>
    <col min="2585" max="2594" width="0" hidden="1" customWidth="1"/>
    <col min="2595" max="2597" width="9.140625" customWidth="1"/>
    <col min="2817" max="2818" width="3.28515625" customWidth="1"/>
    <col min="2819" max="2819" width="4.7109375" customWidth="1"/>
    <col min="2820" max="2820" width="7.42578125" customWidth="1"/>
    <col min="2821" max="2821" width="4.28515625" customWidth="1"/>
    <col min="2822" max="2822" width="12.7109375" customWidth="1"/>
    <col min="2823" max="2823" width="2.7109375" customWidth="1"/>
    <col min="2824" max="2824" width="7.7109375" customWidth="1"/>
    <col min="2825" max="2825" width="5.85546875" customWidth="1"/>
    <col min="2826" max="2826" width="1.7109375" customWidth="1"/>
    <col min="2827" max="2827" width="10.7109375" customWidth="1"/>
    <col min="2828" max="2828" width="1.7109375" customWidth="1"/>
    <col min="2829" max="2829" width="10.7109375" customWidth="1"/>
    <col min="2830" max="2830" width="1.7109375" customWidth="1"/>
    <col min="2831" max="2831" width="10.7109375" customWidth="1"/>
    <col min="2832" max="2832" width="1.7109375" customWidth="1"/>
    <col min="2833" max="2833" width="10.7109375" customWidth="1"/>
    <col min="2834" max="2834" width="1.7109375" customWidth="1"/>
    <col min="2835" max="2835" width="0" hidden="1" customWidth="1"/>
    <col min="2836" max="2836" width="8.7109375" customWidth="1"/>
    <col min="2837" max="2837" width="0" hidden="1" customWidth="1"/>
    <col min="2841" max="2850" width="0" hidden="1" customWidth="1"/>
    <col min="2851" max="2853" width="9.140625" customWidth="1"/>
    <col min="3073" max="3074" width="3.28515625" customWidth="1"/>
    <col min="3075" max="3075" width="4.7109375" customWidth="1"/>
    <col min="3076" max="3076" width="7.42578125" customWidth="1"/>
    <col min="3077" max="3077" width="4.28515625" customWidth="1"/>
    <col min="3078" max="3078" width="12.7109375" customWidth="1"/>
    <col min="3079" max="3079" width="2.7109375" customWidth="1"/>
    <col min="3080" max="3080" width="7.7109375" customWidth="1"/>
    <col min="3081" max="3081" width="5.85546875" customWidth="1"/>
    <col min="3082" max="3082" width="1.7109375" customWidth="1"/>
    <col min="3083" max="3083" width="10.7109375" customWidth="1"/>
    <col min="3084" max="3084" width="1.7109375" customWidth="1"/>
    <col min="3085" max="3085" width="10.7109375" customWidth="1"/>
    <col min="3086" max="3086" width="1.7109375" customWidth="1"/>
    <col min="3087" max="3087" width="10.7109375" customWidth="1"/>
    <col min="3088" max="3088" width="1.7109375" customWidth="1"/>
    <col min="3089" max="3089" width="10.7109375" customWidth="1"/>
    <col min="3090" max="3090" width="1.7109375" customWidth="1"/>
    <col min="3091" max="3091" width="0" hidden="1" customWidth="1"/>
    <col min="3092" max="3092" width="8.7109375" customWidth="1"/>
    <col min="3093" max="3093" width="0" hidden="1" customWidth="1"/>
    <col min="3097" max="3106" width="0" hidden="1" customWidth="1"/>
    <col min="3107" max="3109" width="9.140625" customWidth="1"/>
    <col min="3329" max="3330" width="3.28515625" customWidth="1"/>
    <col min="3331" max="3331" width="4.7109375" customWidth="1"/>
    <col min="3332" max="3332" width="7.42578125" customWidth="1"/>
    <col min="3333" max="3333" width="4.28515625" customWidth="1"/>
    <col min="3334" max="3334" width="12.7109375" customWidth="1"/>
    <col min="3335" max="3335" width="2.7109375" customWidth="1"/>
    <col min="3336" max="3336" width="7.7109375" customWidth="1"/>
    <col min="3337" max="3337" width="5.85546875" customWidth="1"/>
    <col min="3338" max="3338" width="1.7109375" customWidth="1"/>
    <col min="3339" max="3339" width="10.7109375" customWidth="1"/>
    <col min="3340" max="3340" width="1.7109375" customWidth="1"/>
    <col min="3341" max="3341" width="10.7109375" customWidth="1"/>
    <col min="3342" max="3342" width="1.7109375" customWidth="1"/>
    <col min="3343" max="3343" width="10.7109375" customWidth="1"/>
    <col min="3344" max="3344" width="1.7109375" customWidth="1"/>
    <col min="3345" max="3345" width="10.7109375" customWidth="1"/>
    <col min="3346" max="3346" width="1.7109375" customWidth="1"/>
    <col min="3347" max="3347" width="0" hidden="1" customWidth="1"/>
    <col min="3348" max="3348" width="8.7109375" customWidth="1"/>
    <col min="3349" max="3349" width="0" hidden="1" customWidth="1"/>
    <col min="3353" max="3362" width="0" hidden="1" customWidth="1"/>
    <col min="3363" max="3365" width="9.140625" customWidth="1"/>
    <col min="3585" max="3586" width="3.28515625" customWidth="1"/>
    <col min="3587" max="3587" width="4.7109375" customWidth="1"/>
    <col min="3588" max="3588" width="7.42578125" customWidth="1"/>
    <col min="3589" max="3589" width="4.28515625" customWidth="1"/>
    <col min="3590" max="3590" width="12.7109375" customWidth="1"/>
    <col min="3591" max="3591" width="2.7109375" customWidth="1"/>
    <col min="3592" max="3592" width="7.7109375" customWidth="1"/>
    <col min="3593" max="3593" width="5.85546875" customWidth="1"/>
    <col min="3594" max="3594" width="1.7109375" customWidth="1"/>
    <col min="3595" max="3595" width="10.7109375" customWidth="1"/>
    <col min="3596" max="3596" width="1.7109375" customWidth="1"/>
    <col min="3597" max="3597" width="10.7109375" customWidth="1"/>
    <col min="3598" max="3598" width="1.7109375" customWidth="1"/>
    <col min="3599" max="3599" width="10.7109375" customWidth="1"/>
    <col min="3600" max="3600" width="1.7109375" customWidth="1"/>
    <col min="3601" max="3601" width="10.7109375" customWidth="1"/>
    <col min="3602" max="3602" width="1.7109375" customWidth="1"/>
    <col min="3603" max="3603" width="0" hidden="1" customWidth="1"/>
    <col min="3604" max="3604" width="8.7109375" customWidth="1"/>
    <col min="3605" max="3605" width="0" hidden="1" customWidth="1"/>
    <col min="3609" max="3618" width="0" hidden="1" customWidth="1"/>
    <col min="3619" max="3621" width="9.140625" customWidth="1"/>
    <col min="3841" max="3842" width="3.28515625" customWidth="1"/>
    <col min="3843" max="3843" width="4.7109375" customWidth="1"/>
    <col min="3844" max="3844" width="7.42578125" customWidth="1"/>
    <col min="3845" max="3845" width="4.28515625" customWidth="1"/>
    <col min="3846" max="3846" width="12.7109375" customWidth="1"/>
    <col min="3847" max="3847" width="2.7109375" customWidth="1"/>
    <col min="3848" max="3848" width="7.7109375" customWidth="1"/>
    <col min="3849" max="3849" width="5.85546875" customWidth="1"/>
    <col min="3850" max="3850" width="1.7109375" customWidth="1"/>
    <col min="3851" max="3851" width="10.7109375" customWidth="1"/>
    <col min="3852" max="3852" width="1.7109375" customWidth="1"/>
    <col min="3853" max="3853" width="10.7109375" customWidth="1"/>
    <col min="3854" max="3854" width="1.7109375" customWidth="1"/>
    <col min="3855" max="3855" width="10.7109375" customWidth="1"/>
    <col min="3856" max="3856" width="1.7109375" customWidth="1"/>
    <col min="3857" max="3857" width="10.7109375" customWidth="1"/>
    <col min="3858" max="3858" width="1.7109375" customWidth="1"/>
    <col min="3859" max="3859" width="0" hidden="1" customWidth="1"/>
    <col min="3860" max="3860" width="8.7109375" customWidth="1"/>
    <col min="3861" max="3861" width="0" hidden="1" customWidth="1"/>
    <col min="3865" max="3874" width="0" hidden="1" customWidth="1"/>
    <col min="3875" max="3877" width="9.140625" customWidth="1"/>
    <col min="4097" max="4098" width="3.28515625" customWidth="1"/>
    <col min="4099" max="4099" width="4.7109375" customWidth="1"/>
    <col min="4100" max="4100" width="7.42578125" customWidth="1"/>
    <col min="4101" max="4101" width="4.28515625" customWidth="1"/>
    <col min="4102" max="4102" width="12.7109375" customWidth="1"/>
    <col min="4103" max="4103" width="2.7109375" customWidth="1"/>
    <col min="4104" max="4104" width="7.7109375" customWidth="1"/>
    <col min="4105" max="4105" width="5.85546875" customWidth="1"/>
    <col min="4106" max="4106" width="1.7109375" customWidth="1"/>
    <col min="4107" max="4107" width="10.7109375" customWidth="1"/>
    <col min="4108" max="4108" width="1.7109375" customWidth="1"/>
    <col min="4109" max="4109" width="10.7109375" customWidth="1"/>
    <col min="4110" max="4110" width="1.7109375" customWidth="1"/>
    <col min="4111" max="4111" width="10.7109375" customWidth="1"/>
    <col min="4112" max="4112" width="1.7109375" customWidth="1"/>
    <col min="4113" max="4113" width="10.7109375" customWidth="1"/>
    <col min="4114" max="4114" width="1.7109375" customWidth="1"/>
    <col min="4115" max="4115" width="0" hidden="1" customWidth="1"/>
    <col min="4116" max="4116" width="8.7109375" customWidth="1"/>
    <col min="4117" max="4117" width="0" hidden="1" customWidth="1"/>
    <col min="4121" max="4130" width="0" hidden="1" customWidth="1"/>
    <col min="4131" max="4133" width="9.140625" customWidth="1"/>
    <col min="4353" max="4354" width="3.28515625" customWidth="1"/>
    <col min="4355" max="4355" width="4.7109375" customWidth="1"/>
    <col min="4356" max="4356" width="7.42578125" customWidth="1"/>
    <col min="4357" max="4357" width="4.28515625" customWidth="1"/>
    <col min="4358" max="4358" width="12.7109375" customWidth="1"/>
    <col min="4359" max="4359" width="2.7109375" customWidth="1"/>
    <col min="4360" max="4360" width="7.7109375" customWidth="1"/>
    <col min="4361" max="4361" width="5.85546875" customWidth="1"/>
    <col min="4362" max="4362" width="1.7109375" customWidth="1"/>
    <col min="4363" max="4363" width="10.7109375" customWidth="1"/>
    <col min="4364" max="4364" width="1.7109375" customWidth="1"/>
    <col min="4365" max="4365" width="10.7109375" customWidth="1"/>
    <col min="4366" max="4366" width="1.7109375" customWidth="1"/>
    <col min="4367" max="4367" width="10.7109375" customWidth="1"/>
    <col min="4368" max="4368" width="1.7109375" customWidth="1"/>
    <col min="4369" max="4369" width="10.7109375" customWidth="1"/>
    <col min="4370" max="4370" width="1.7109375" customWidth="1"/>
    <col min="4371" max="4371" width="0" hidden="1" customWidth="1"/>
    <col min="4372" max="4372" width="8.7109375" customWidth="1"/>
    <col min="4373" max="4373" width="0" hidden="1" customWidth="1"/>
    <col min="4377" max="4386" width="0" hidden="1" customWidth="1"/>
    <col min="4387" max="4389" width="9.140625" customWidth="1"/>
    <col min="4609" max="4610" width="3.28515625" customWidth="1"/>
    <col min="4611" max="4611" width="4.7109375" customWidth="1"/>
    <col min="4612" max="4612" width="7.42578125" customWidth="1"/>
    <col min="4613" max="4613" width="4.28515625" customWidth="1"/>
    <col min="4614" max="4614" width="12.7109375" customWidth="1"/>
    <col min="4615" max="4615" width="2.7109375" customWidth="1"/>
    <col min="4616" max="4616" width="7.7109375" customWidth="1"/>
    <col min="4617" max="4617" width="5.85546875" customWidth="1"/>
    <col min="4618" max="4618" width="1.7109375" customWidth="1"/>
    <col min="4619" max="4619" width="10.7109375" customWidth="1"/>
    <col min="4620" max="4620" width="1.7109375" customWidth="1"/>
    <col min="4621" max="4621" width="10.7109375" customWidth="1"/>
    <col min="4622" max="4622" width="1.7109375" customWidth="1"/>
    <col min="4623" max="4623" width="10.7109375" customWidth="1"/>
    <col min="4624" max="4624" width="1.7109375" customWidth="1"/>
    <col min="4625" max="4625" width="10.7109375" customWidth="1"/>
    <col min="4626" max="4626" width="1.7109375" customWidth="1"/>
    <col min="4627" max="4627" width="0" hidden="1" customWidth="1"/>
    <col min="4628" max="4628" width="8.7109375" customWidth="1"/>
    <col min="4629" max="4629" width="0" hidden="1" customWidth="1"/>
    <col min="4633" max="4642" width="0" hidden="1" customWidth="1"/>
    <col min="4643" max="4645" width="9.140625" customWidth="1"/>
    <col min="4865" max="4866" width="3.28515625" customWidth="1"/>
    <col min="4867" max="4867" width="4.7109375" customWidth="1"/>
    <col min="4868" max="4868" width="7.42578125" customWidth="1"/>
    <col min="4869" max="4869" width="4.28515625" customWidth="1"/>
    <col min="4870" max="4870" width="12.7109375" customWidth="1"/>
    <col min="4871" max="4871" width="2.7109375" customWidth="1"/>
    <col min="4872" max="4872" width="7.7109375" customWidth="1"/>
    <col min="4873" max="4873" width="5.85546875" customWidth="1"/>
    <col min="4874" max="4874" width="1.7109375" customWidth="1"/>
    <col min="4875" max="4875" width="10.7109375" customWidth="1"/>
    <col min="4876" max="4876" width="1.7109375" customWidth="1"/>
    <col min="4877" max="4877" width="10.7109375" customWidth="1"/>
    <col min="4878" max="4878" width="1.7109375" customWidth="1"/>
    <col min="4879" max="4879" width="10.7109375" customWidth="1"/>
    <col min="4880" max="4880" width="1.7109375" customWidth="1"/>
    <col min="4881" max="4881" width="10.7109375" customWidth="1"/>
    <col min="4882" max="4882" width="1.7109375" customWidth="1"/>
    <col min="4883" max="4883" width="0" hidden="1" customWidth="1"/>
    <col min="4884" max="4884" width="8.7109375" customWidth="1"/>
    <col min="4885" max="4885" width="0" hidden="1" customWidth="1"/>
    <col min="4889" max="4898" width="0" hidden="1" customWidth="1"/>
    <col min="4899" max="4901" width="9.140625" customWidth="1"/>
    <col min="5121" max="5122" width="3.28515625" customWidth="1"/>
    <col min="5123" max="5123" width="4.7109375" customWidth="1"/>
    <col min="5124" max="5124" width="7.42578125" customWidth="1"/>
    <col min="5125" max="5125" width="4.28515625" customWidth="1"/>
    <col min="5126" max="5126" width="12.7109375" customWidth="1"/>
    <col min="5127" max="5127" width="2.7109375" customWidth="1"/>
    <col min="5128" max="5128" width="7.7109375" customWidth="1"/>
    <col min="5129" max="5129" width="5.85546875" customWidth="1"/>
    <col min="5130" max="5130" width="1.7109375" customWidth="1"/>
    <col min="5131" max="5131" width="10.7109375" customWidth="1"/>
    <col min="5132" max="5132" width="1.7109375" customWidth="1"/>
    <col min="5133" max="5133" width="10.7109375" customWidth="1"/>
    <col min="5134" max="5134" width="1.7109375" customWidth="1"/>
    <col min="5135" max="5135" width="10.7109375" customWidth="1"/>
    <col min="5136" max="5136" width="1.7109375" customWidth="1"/>
    <col min="5137" max="5137" width="10.7109375" customWidth="1"/>
    <col min="5138" max="5138" width="1.7109375" customWidth="1"/>
    <col min="5139" max="5139" width="0" hidden="1" customWidth="1"/>
    <col min="5140" max="5140" width="8.7109375" customWidth="1"/>
    <col min="5141" max="5141" width="0" hidden="1" customWidth="1"/>
    <col min="5145" max="5154" width="0" hidden="1" customWidth="1"/>
    <col min="5155" max="5157" width="9.140625" customWidth="1"/>
    <col min="5377" max="5378" width="3.28515625" customWidth="1"/>
    <col min="5379" max="5379" width="4.7109375" customWidth="1"/>
    <col min="5380" max="5380" width="7.42578125" customWidth="1"/>
    <col min="5381" max="5381" width="4.28515625" customWidth="1"/>
    <col min="5382" max="5382" width="12.7109375" customWidth="1"/>
    <col min="5383" max="5383" width="2.7109375" customWidth="1"/>
    <col min="5384" max="5384" width="7.7109375" customWidth="1"/>
    <col min="5385" max="5385" width="5.85546875" customWidth="1"/>
    <col min="5386" max="5386" width="1.7109375" customWidth="1"/>
    <col min="5387" max="5387" width="10.7109375" customWidth="1"/>
    <col min="5388" max="5388" width="1.7109375" customWidth="1"/>
    <col min="5389" max="5389" width="10.7109375" customWidth="1"/>
    <col min="5390" max="5390" width="1.7109375" customWidth="1"/>
    <col min="5391" max="5391" width="10.7109375" customWidth="1"/>
    <col min="5392" max="5392" width="1.7109375" customWidth="1"/>
    <col min="5393" max="5393" width="10.7109375" customWidth="1"/>
    <col min="5394" max="5394" width="1.7109375" customWidth="1"/>
    <col min="5395" max="5395" width="0" hidden="1" customWidth="1"/>
    <col min="5396" max="5396" width="8.7109375" customWidth="1"/>
    <col min="5397" max="5397" width="0" hidden="1" customWidth="1"/>
    <col min="5401" max="5410" width="0" hidden="1" customWidth="1"/>
    <col min="5411" max="5413" width="9.140625" customWidth="1"/>
    <col min="5633" max="5634" width="3.28515625" customWidth="1"/>
    <col min="5635" max="5635" width="4.7109375" customWidth="1"/>
    <col min="5636" max="5636" width="7.42578125" customWidth="1"/>
    <col min="5637" max="5637" width="4.28515625" customWidth="1"/>
    <col min="5638" max="5638" width="12.7109375" customWidth="1"/>
    <col min="5639" max="5639" width="2.7109375" customWidth="1"/>
    <col min="5640" max="5640" width="7.7109375" customWidth="1"/>
    <col min="5641" max="5641" width="5.85546875" customWidth="1"/>
    <col min="5642" max="5642" width="1.7109375" customWidth="1"/>
    <col min="5643" max="5643" width="10.7109375" customWidth="1"/>
    <col min="5644" max="5644" width="1.7109375" customWidth="1"/>
    <col min="5645" max="5645" width="10.7109375" customWidth="1"/>
    <col min="5646" max="5646" width="1.7109375" customWidth="1"/>
    <col min="5647" max="5647" width="10.7109375" customWidth="1"/>
    <col min="5648" max="5648" width="1.7109375" customWidth="1"/>
    <col min="5649" max="5649" width="10.7109375" customWidth="1"/>
    <col min="5650" max="5650" width="1.7109375" customWidth="1"/>
    <col min="5651" max="5651" width="0" hidden="1" customWidth="1"/>
    <col min="5652" max="5652" width="8.7109375" customWidth="1"/>
    <col min="5653" max="5653" width="0" hidden="1" customWidth="1"/>
    <col min="5657" max="5666" width="0" hidden="1" customWidth="1"/>
    <col min="5667" max="5669" width="9.140625" customWidth="1"/>
    <col min="5889" max="5890" width="3.28515625" customWidth="1"/>
    <col min="5891" max="5891" width="4.7109375" customWidth="1"/>
    <col min="5892" max="5892" width="7.42578125" customWidth="1"/>
    <col min="5893" max="5893" width="4.28515625" customWidth="1"/>
    <col min="5894" max="5894" width="12.7109375" customWidth="1"/>
    <col min="5895" max="5895" width="2.7109375" customWidth="1"/>
    <col min="5896" max="5896" width="7.7109375" customWidth="1"/>
    <col min="5897" max="5897" width="5.85546875" customWidth="1"/>
    <col min="5898" max="5898" width="1.7109375" customWidth="1"/>
    <col min="5899" max="5899" width="10.7109375" customWidth="1"/>
    <col min="5900" max="5900" width="1.7109375" customWidth="1"/>
    <col min="5901" max="5901" width="10.7109375" customWidth="1"/>
    <col min="5902" max="5902" width="1.7109375" customWidth="1"/>
    <col min="5903" max="5903" width="10.7109375" customWidth="1"/>
    <col min="5904" max="5904" width="1.7109375" customWidth="1"/>
    <col min="5905" max="5905" width="10.7109375" customWidth="1"/>
    <col min="5906" max="5906" width="1.7109375" customWidth="1"/>
    <col min="5907" max="5907" width="0" hidden="1" customWidth="1"/>
    <col min="5908" max="5908" width="8.7109375" customWidth="1"/>
    <col min="5909" max="5909" width="0" hidden="1" customWidth="1"/>
    <col min="5913" max="5922" width="0" hidden="1" customWidth="1"/>
    <col min="5923" max="5925" width="9.140625" customWidth="1"/>
    <col min="6145" max="6146" width="3.28515625" customWidth="1"/>
    <col min="6147" max="6147" width="4.7109375" customWidth="1"/>
    <col min="6148" max="6148" width="7.42578125" customWidth="1"/>
    <col min="6149" max="6149" width="4.28515625" customWidth="1"/>
    <col min="6150" max="6150" width="12.7109375" customWidth="1"/>
    <col min="6151" max="6151" width="2.7109375" customWidth="1"/>
    <col min="6152" max="6152" width="7.7109375" customWidth="1"/>
    <col min="6153" max="6153" width="5.85546875" customWidth="1"/>
    <col min="6154" max="6154" width="1.7109375" customWidth="1"/>
    <col min="6155" max="6155" width="10.7109375" customWidth="1"/>
    <col min="6156" max="6156" width="1.7109375" customWidth="1"/>
    <col min="6157" max="6157" width="10.7109375" customWidth="1"/>
    <col min="6158" max="6158" width="1.7109375" customWidth="1"/>
    <col min="6159" max="6159" width="10.7109375" customWidth="1"/>
    <col min="6160" max="6160" width="1.7109375" customWidth="1"/>
    <col min="6161" max="6161" width="10.7109375" customWidth="1"/>
    <col min="6162" max="6162" width="1.7109375" customWidth="1"/>
    <col min="6163" max="6163" width="0" hidden="1" customWidth="1"/>
    <col min="6164" max="6164" width="8.7109375" customWidth="1"/>
    <col min="6165" max="6165" width="0" hidden="1" customWidth="1"/>
    <col min="6169" max="6178" width="0" hidden="1" customWidth="1"/>
    <col min="6179" max="6181" width="9.140625" customWidth="1"/>
    <col min="6401" max="6402" width="3.28515625" customWidth="1"/>
    <col min="6403" max="6403" width="4.7109375" customWidth="1"/>
    <col min="6404" max="6404" width="7.42578125" customWidth="1"/>
    <col min="6405" max="6405" width="4.28515625" customWidth="1"/>
    <col min="6406" max="6406" width="12.7109375" customWidth="1"/>
    <col min="6407" max="6407" width="2.7109375" customWidth="1"/>
    <col min="6408" max="6408" width="7.7109375" customWidth="1"/>
    <col min="6409" max="6409" width="5.85546875" customWidth="1"/>
    <col min="6410" max="6410" width="1.7109375" customWidth="1"/>
    <col min="6411" max="6411" width="10.7109375" customWidth="1"/>
    <col min="6412" max="6412" width="1.7109375" customWidth="1"/>
    <col min="6413" max="6413" width="10.7109375" customWidth="1"/>
    <col min="6414" max="6414" width="1.7109375" customWidth="1"/>
    <col min="6415" max="6415" width="10.7109375" customWidth="1"/>
    <col min="6416" max="6416" width="1.7109375" customWidth="1"/>
    <col min="6417" max="6417" width="10.7109375" customWidth="1"/>
    <col min="6418" max="6418" width="1.7109375" customWidth="1"/>
    <col min="6419" max="6419" width="0" hidden="1" customWidth="1"/>
    <col min="6420" max="6420" width="8.7109375" customWidth="1"/>
    <col min="6421" max="6421" width="0" hidden="1" customWidth="1"/>
    <col min="6425" max="6434" width="0" hidden="1" customWidth="1"/>
    <col min="6435" max="6437" width="9.140625" customWidth="1"/>
    <col min="6657" max="6658" width="3.28515625" customWidth="1"/>
    <col min="6659" max="6659" width="4.7109375" customWidth="1"/>
    <col min="6660" max="6660" width="7.42578125" customWidth="1"/>
    <col min="6661" max="6661" width="4.28515625" customWidth="1"/>
    <col min="6662" max="6662" width="12.7109375" customWidth="1"/>
    <col min="6663" max="6663" width="2.7109375" customWidth="1"/>
    <col min="6664" max="6664" width="7.7109375" customWidth="1"/>
    <col min="6665" max="6665" width="5.85546875" customWidth="1"/>
    <col min="6666" max="6666" width="1.7109375" customWidth="1"/>
    <col min="6667" max="6667" width="10.7109375" customWidth="1"/>
    <col min="6668" max="6668" width="1.7109375" customWidth="1"/>
    <col min="6669" max="6669" width="10.7109375" customWidth="1"/>
    <col min="6670" max="6670" width="1.7109375" customWidth="1"/>
    <col min="6671" max="6671" width="10.7109375" customWidth="1"/>
    <col min="6672" max="6672" width="1.7109375" customWidth="1"/>
    <col min="6673" max="6673" width="10.7109375" customWidth="1"/>
    <col min="6674" max="6674" width="1.7109375" customWidth="1"/>
    <col min="6675" max="6675" width="0" hidden="1" customWidth="1"/>
    <col min="6676" max="6676" width="8.7109375" customWidth="1"/>
    <col min="6677" max="6677" width="0" hidden="1" customWidth="1"/>
    <col min="6681" max="6690" width="0" hidden="1" customWidth="1"/>
    <col min="6691" max="6693" width="9.140625" customWidth="1"/>
    <col min="6913" max="6914" width="3.28515625" customWidth="1"/>
    <col min="6915" max="6915" width="4.7109375" customWidth="1"/>
    <col min="6916" max="6916" width="7.42578125" customWidth="1"/>
    <col min="6917" max="6917" width="4.28515625" customWidth="1"/>
    <col min="6918" max="6918" width="12.7109375" customWidth="1"/>
    <col min="6919" max="6919" width="2.7109375" customWidth="1"/>
    <col min="6920" max="6920" width="7.7109375" customWidth="1"/>
    <col min="6921" max="6921" width="5.85546875" customWidth="1"/>
    <col min="6922" max="6922" width="1.7109375" customWidth="1"/>
    <col min="6923" max="6923" width="10.7109375" customWidth="1"/>
    <col min="6924" max="6924" width="1.7109375" customWidth="1"/>
    <col min="6925" max="6925" width="10.7109375" customWidth="1"/>
    <col min="6926" max="6926" width="1.7109375" customWidth="1"/>
    <col min="6927" max="6927" width="10.7109375" customWidth="1"/>
    <col min="6928" max="6928" width="1.7109375" customWidth="1"/>
    <col min="6929" max="6929" width="10.7109375" customWidth="1"/>
    <col min="6930" max="6930" width="1.7109375" customWidth="1"/>
    <col min="6931" max="6931" width="0" hidden="1" customWidth="1"/>
    <col min="6932" max="6932" width="8.7109375" customWidth="1"/>
    <col min="6933" max="6933" width="0" hidden="1" customWidth="1"/>
    <col min="6937" max="6946" width="0" hidden="1" customWidth="1"/>
    <col min="6947" max="6949" width="9.140625" customWidth="1"/>
    <col min="7169" max="7170" width="3.28515625" customWidth="1"/>
    <col min="7171" max="7171" width="4.7109375" customWidth="1"/>
    <col min="7172" max="7172" width="7.42578125" customWidth="1"/>
    <col min="7173" max="7173" width="4.28515625" customWidth="1"/>
    <col min="7174" max="7174" width="12.7109375" customWidth="1"/>
    <col min="7175" max="7175" width="2.7109375" customWidth="1"/>
    <col min="7176" max="7176" width="7.7109375" customWidth="1"/>
    <col min="7177" max="7177" width="5.85546875" customWidth="1"/>
    <col min="7178" max="7178" width="1.7109375" customWidth="1"/>
    <col min="7179" max="7179" width="10.7109375" customWidth="1"/>
    <col min="7180" max="7180" width="1.7109375" customWidth="1"/>
    <col min="7181" max="7181" width="10.7109375" customWidth="1"/>
    <col min="7182" max="7182" width="1.7109375" customWidth="1"/>
    <col min="7183" max="7183" width="10.7109375" customWidth="1"/>
    <col min="7184" max="7184" width="1.7109375" customWidth="1"/>
    <col min="7185" max="7185" width="10.7109375" customWidth="1"/>
    <col min="7186" max="7186" width="1.7109375" customWidth="1"/>
    <col min="7187" max="7187" width="0" hidden="1" customWidth="1"/>
    <col min="7188" max="7188" width="8.7109375" customWidth="1"/>
    <col min="7189" max="7189" width="0" hidden="1" customWidth="1"/>
    <col min="7193" max="7202" width="0" hidden="1" customWidth="1"/>
    <col min="7203" max="7205" width="9.140625" customWidth="1"/>
    <col min="7425" max="7426" width="3.28515625" customWidth="1"/>
    <col min="7427" max="7427" width="4.7109375" customWidth="1"/>
    <col min="7428" max="7428" width="7.42578125" customWidth="1"/>
    <col min="7429" max="7429" width="4.28515625" customWidth="1"/>
    <col min="7430" max="7430" width="12.7109375" customWidth="1"/>
    <col min="7431" max="7431" width="2.7109375" customWidth="1"/>
    <col min="7432" max="7432" width="7.7109375" customWidth="1"/>
    <col min="7433" max="7433" width="5.85546875" customWidth="1"/>
    <col min="7434" max="7434" width="1.7109375" customWidth="1"/>
    <col min="7435" max="7435" width="10.7109375" customWidth="1"/>
    <col min="7436" max="7436" width="1.7109375" customWidth="1"/>
    <col min="7437" max="7437" width="10.7109375" customWidth="1"/>
    <col min="7438" max="7438" width="1.7109375" customWidth="1"/>
    <col min="7439" max="7439" width="10.7109375" customWidth="1"/>
    <col min="7440" max="7440" width="1.7109375" customWidth="1"/>
    <col min="7441" max="7441" width="10.7109375" customWidth="1"/>
    <col min="7442" max="7442" width="1.7109375" customWidth="1"/>
    <col min="7443" max="7443" width="0" hidden="1" customWidth="1"/>
    <col min="7444" max="7444" width="8.7109375" customWidth="1"/>
    <col min="7445" max="7445" width="0" hidden="1" customWidth="1"/>
    <col min="7449" max="7458" width="0" hidden="1" customWidth="1"/>
    <col min="7459" max="7461" width="9.140625" customWidth="1"/>
    <col min="7681" max="7682" width="3.28515625" customWidth="1"/>
    <col min="7683" max="7683" width="4.7109375" customWidth="1"/>
    <col min="7684" max="7684" width="7.42578125" customWidth="1"/>
    <col min="7685" max="7685" width="4.28515625" customWidth="1"/>
    <col min="7686" max="7686" width="12.7109375" customWidth="1"/>
    <col min="7687" max="7687" width="2.7109375" customWidth="1"/>
    <col min="7688" max="7688" width="7.7109375" customWidth="1"/>
    <col min="7689" max="7689" width="5.85546875" customWidth="1"/>
    <col min="7690" max="7690" width="1.7109375" customWidth="1"/>
    <col min="7691" max="7691" width="10.7109375" customWidth="1"/>
    <col min="7692" max="7692" width="1.7109375" customWidth="1"/>
    <col min="7693" max="7693" width="10.7109375" customWidth="1"/>
    <col min="7694" max="7694" width="1.7109375" customWidth="1"/>
    <col min="7695" max="7695" width="10.7109375" customWidth="1"/>
    <col min="7696" max="7696" width="1.7109375" customWidth="1"/>
    <col min="7697" max="7697" width="10.7109375" customWidth="1"/>
    <col min="7698" max="7698" width="1.7109375" customWidth="1"/>
    <col min="7699" max="7699" width="0" hidden="1" customWidth="1"/>
    <col min="7700" max="7700" width="8.7109375" customWidth="1"/>
    <col min="7701" max="7701" width="0" hidden="1" customWidth="1"/>
    <col min="7705" max="7714" width="0" hidden="1" customWidth="1"/>
    <col min="7715" max="7717" width="9.140625" customWidth="1"/>
    <col min="7937" max="7938" width="3.28515625" customWidth="1"/>
    <col min="7939" max="7939" width="4.7109375" customWidth="1"/>
    <col min="7940" max="7940" width="7.42578125" customWidth="1"/>
    <col min="7941" max="7941" width="4.28515625" customWidth="1"/>
    <col min="7942" max="7942" width="12.7109375" customWidth="1"/>
    <col min="7943" max="7943" width="2.7109375" customWidth="1"/>
    <col min="7944" max="7944" width="7.7109375" customWidth="1"/>
    <col min="7945" max="7945" width="5.85546875" customWidth="1"/>
    <col min="7946" max="7946" width="1.7109375" customWidth="1"/>
    <col min="7947" max="7947" width="10.7109375" customWidth="1"/>
    <col min="7948" max="7948" width="1.7109375" customWidth="1"/>
    <col min="7949" max="7949" width="10.7109375" customWidth="1"/>
    <col min="7950" max="7950" width="1.7109375" customWidth="1"/>
    <col min="7951" max="7951" width="10.7109375" customWidth="1"/>
    <col min="7952" max="7952" width="1.7109375" customWidth="1"/>
    <col min="7953" max="7953" width="10.7109375" customWidth="1"/>
    <col min="7954" max="7954" width="1.7109375" customWidth="1"/>
    <col min="7955" max="7955" width="0" hidden="1" customWidth="1"/>
    <col min="7956" max="7956" width="8.7109375" customWidth="1"/>
    <col min="7957" max="7957" width="0" hidden="1" customWidth="1"/>
    <col min="7961" max="7970" width="0" hidden="1" customWidth="1"/>
    <col min="7971" max="7973" width="9.140625" customWidth="1"/>
    <col min="8193" max="8194" width="3.28515625" customWidth="1"/>
    <col min="8195" max="8195" width="4.7109375" customWidth="1"/>
    <col min="8196" max="8196" width="7.42578125" customWidth="1"/>
    <col min="8197" max="8197" width="4.28515625" customWidth="1"/>
    <col min="8198" max="8198" width="12.7109375" customWidth="1"/>
    <col min="8199" max="8199" width="2.7109375" customWidth="1"/>
    <col min="8200" max="8200" width="7.7109375" customWidth="1"/>
    <col min="8201" max="8201" width="5.85546875" customWidth="1"/>
    <col min="8202" max="8202" width="1.7109375" customWidth="1"/>
    <col min="8203" max="8203" width="10.7109375" customWidth="1"/>
    <col min="8204" max="8204" width="1.7109375" customWidth="1"/>
    <col min="8205" max="8205" width="10.7109375" customWidth="1"/>
    <col min="8206" max="8206" width="1.7109375" customWidth="1"/>
    <col min="8207" max="8207" width="10.7109375" customWidth="1"/>
    <col min="8208" max="8208" width="1.7109375" customWidth="1"/>
    <col min="8209" max="8209" width="10.7109375" customWidth="1"/>
    <col min="8210" max="8210" width="1.7109375" customWidth="1"/>
    <col min="8211" max="8211" width="0" hidden="1" customWidth="1"/>
    <col min="8212" max="8212" width="8.7109375" customWidth="1"/>
    <col min="8213" max="8213" width="0" hidden="1" customWidth="1"/>
    <col min="8217" max="8226" width="0" hidden="1" customWidth="1"/>
    <col min="8227" max="8229" width="9.140625" customWidth="1"/>
    <col min="8449" max="8450" width="3.28515625" customWidth="1"/>
    <col min="8451" max="8451" width="4.7109375" customWidth="1"/>
    <col min="8452" max="8452" width="7.42578125" customWidth="1"/>
    <col min="8453" max="8453" width="4.28515625" customWidth="1"/>
    <col min="8454" max="8454" width="12.7109375" customWidth="1"/>
    <col min="8455" max="8455" width="2.7109375" customWidth="1"/>
    <col min="8456" max="8456" width="7.7109375" customWidth="1"/>
    <col min="8457" max="8457" width="5.85546875" customWidth="1"/>
    <col min="8458" max="8458" width="1.7109375" customWidth="1"/>
    <col min="8459" max="8459" width="10.7109375" customWidth="1"/>
    <col min="8460" max="8460" width="1.7109375" customWidth="1"/>
    <col min="8461" max="8461" width="10.7109375" customWidth="1"/>
    <col min="8462" max="8462" width="1.7109375" customWidth="1"/>
    <col min="8463" max="8463" width="10.7109375" customWidth="1"/>
    <col min="8464" max="8464" width="1.7109375" customWidth="1"/>
    <col min="8465" max="8465" width="10.7109375" customWidth="1"/>
    <col min="8466" max="8466" width="1.7109375" customWidth="1"/>
    <col min="8467" max="8467" width="0" hidden="1" customWidth="1"/>
    <col min="8468" max="8468" width="8.7109375" customWidth="1"/>
    <col min="8469" max="8469" width="0" hidden="1" customWidth="1"/>
    <col min="8473" max="8482" width="0" hidden="1" customWidth="1"/>
    <col min="8483" max="8485" width="9.140625" customWidth="1"/>
    <col min="8705" max="8706" width="3.28515625" customWidth="1"/>
    <col min="8707" max="8707" width="4.7109375" customWidth="1"/>
    <col min="8708" max="8708" width="7.42578125" customWidth="1"/>
    <col min="8709" max="8709" width="4.28515625" customWidth="1"/>
    <col min="8710" max="8710" width="12.7109375" customWidth="1"/>
    <col min="8711" max="8711" width="2.7109375" customWidth="1"/>
    <col min="8712" max="8712" width="7.7109375" customWidth="1"/>
    <col min="8713" max="8713" width="5.85546875" customWidth="1"/>
    <col min="8714" max="8714" width="1.7109375" customWidth="1"/>
    <col min="8715" max="8715" width="10.7109375" customWidth="1"/>
    <col min="8716" max="8716" width="1.7109375" customWidth="1"/>
    <col min="8717" max="8717" width="10.7109375" customWidth="1"/>
    <col min="8718" max="8718" width="1.7109375" customWidth="1"/>
    <col min="8719" max="8719" width="10.7109375" customWidth="1"/>
    <col min="8720" max="8720" width="1.7109375" customWidth="1"/>
    <col min="8721" max="8721" width="10.7109375" customWidth="1"/>
    <col min="8722" max="8722" width="1.7109375" customWidth="1"/>
    <col min="8723" max="8723" width="0" hidden="1" customWidth="1"/>
    <col min="8724" max="8724" width="8.7109375" customWidth="1"/>
    <col min="8725" max="8725" width="0" hidden="1" customWidth="1"/>
    <col min="8729" max="8738" width="0" hidden="1" customWidth="1"/>
    <col min="8739" max="8741" width="9.140625" customWidth="1"/>
    <col min="8961" max="8962" width="3.28515625" customWidth="1"/>
    <col min="8963" max="8963" width="4.7109375" customWidth="1"/>
    <col min="8964" max="8964" width="7.42578125" customWidth="1"/>
    <col min="8965" max="8965" width="4.28515625" customWidth="1"/>
    <col min="8966" max="8966" width="12.7109375" customWidth="1"/>
    <col min="8967" max="8967" width="2.7109375" customWidth="1"/>
    <col min="8968" max="8968" width="7.7109375" customWidth="1"/>
    <col min="8969" max="8969" width="5.85546875" customWidth="1"/>
    <col min="8970" max="8970" width="1.7109375" customWidth="1"/>
    <col min="8971" max="8971" width="10.7109375" customWidth="1"/>
    <col min="8972" max="8972" width="1.7109375" customWidth="1"/>
    <col min="8973" max="8973" width="10.7109375" customWidth="1"/>
    <col min="8974" max="8974" width="1.7109375" customWidth="1"/>
    <col min="8975" max="8975" width="10.7109375" customWidth="1"/>
    <col min="8976" max="8976" width="1.7109375" customWidth="1"/>
    <col min="8977" max="8977" width="10.7109375" customWidth="1"/>
    <col min="8978" max="8978" width="1.7109375" customWidth="1"/>
    <col min="8979" max="8979" width="0" hidden="1" customWidth="1"/>
    <col min="8980" max="8980" width="8.7109375" customWidth="1"/>
    <col min="8981" max="8981" width="0" hidden="1" customWidth="1"/>
    <col min="8985" max="8994" width="0" hidden="1" customWidth="1"/>
    <col min="8995" max="8997" width="9.140625" customWidth="1"/>
    <col min="9217" max="9218" width="3.28515625" customWidth="1"/>
    <col min="9219" max="9219" width="4.7109375" customWidth="1"/>
    <col min="9220" max="9220" width="7.42578125" customWidth="1"/>
    <col min="9221" max="9221" width="4.28515625" customWidth="1"/>
    <col min="9222" max="9222" width="12.7109375" customWidth="1"/>
    <col min="9223" max="9223" width="2.7109375" customWidth="1"/>
    <col min="9224" max="9224" width="7.7109375" customWidth="1"/>
    <col min="9225" max="9225" width="5.85546875" customWidth="1"/>
    <col min="9226" max="9226" width="1.7109375" customWidth="1"/>
    <col min="9227" max="9227" width="10.7109375" customWidth="1"/>
    <col min="9228" max="9228" width="1.7109375" customWidth="1"/>
    <col min="9229" max="9229" width="10.7109375" customWidth="1"/>
    <col min="9230" max="9230" width="1.7109375" customWidth="1"/>
    <col min="9231" max="9231" width="10.7109375" customWidth="1"/>
    <col min="9232" max="9232" width="1.7109375" customWidth="1"/>
    <col min="9233" max="9233" width="10.7109375" customWidth="1"/>
    <col min="9234" max="9234" width="1.7109375" customWidth="1"/>
    <col min="9235" max="9235" width="0" hidden="1" customWidth="1"/>
    <col min="9236" max="9236" width="8.7109375" customWidth="1"/>
    <col min="9237" max="9237" width="0" hidden="1" customWidth="1"/>
    <col min="9241" max="9250" width="0" hidden="1" customWidth="1"/>
    <col min="9251" max="9253" width="9.140625" customWidth="1"/>
    <col min="9473" max="9474" width="3.28515625" customWidth="1"/>
    <col min="9475" max="9475" width="4.7109375" customWidth="1"/>
    <col min="9476" max="9476" width="7.42578125" customWidth="1"/>
    <col min="9477" max="9477" width="4.28515625" customWidth="1"/>
    <col min="9478" max="9478" width="12.7109375" customWidth="1"/>
    <col min="9479" max="9479" width="2.7109375" customWidth="1"/>
    <col min="9480" max="9480" width="7.7109375" customWidth="1"/>
    <col min="9481" max="9481" width="5.85546875" customWidth="1"/>
    <col min="9482" max="9482" width="1.7109375" customWidth="1"/>
    <col min="9483" max="9483" width="10.7109375" customWidth="1"/>
    <col min="9484" max="9484" width="1.7109375" customWidth="1"/>
    <col min="9485" max="9485" width="10.7109375" customWidth="1"/>
    <col min="9486" max="9486" width="1.7109375" customWidth="1"/>
    <col min="9487" max="9487" width="10.7109375" customWidth="1"/>
    <col min="9488" max="9488" width="1.7109375" customWidth="1"/>
    <col min="9489" max="9489" width="10.7109375" customWidth="1"/>
    <col min="9490" max="9490" width="1.7109375" customWidth="1"/>
    <col min="9491" max="9491" width="0" hidden="1" customWidth="1"/>
    <col min="9492" max="9492" width="8.7109375" customWidth="1"/>
    <col min="9493" max="9493" width="0" hidden="1" customWidth="1"/>
    <col min="9497" max="9506" width="0" hidden="1" customWidth="1"/>
    <col min="9507" max="9509" width="9.140625" customWidth="1"/>
    <col min="9729" max="9730" width="3.28515625" customWidth="1"/>
    <col min="9731" max="9731" width="4.7109375" customWidth="1"/>
    <col min="9732" max="9732" width="7.42578125" customWidth="1"/>
    <col min="9733" max="9733" width="4.28515625" customWidth="1"/>
    <col min="9734" max="9734" width="12.7109375" customWidth="1"/>
    <col min="9735" max="9735" width="2.7109375" customWidth="1"/>
    <col min="9736" max="9736" width="7.7109375" customWidth="1"/>
    <col min="9737" max="9737" width="5.85546875" customWidth="1"/>
    <col min="9738" max="9738" width="1.7109375" customWidth="1"/>
    <col min="9739" max="9739" width="10.7109375" customWidth="1"/>
    <col min="9740" max="9740" width="1.7109375" customWidth="1"/>
    <col min="9741" max="9741" width="10.7109375" customWidth="1"/>
    <col min="9742" max="9742" width="1.7109375" customWidth="1"/>
    <col min="9743" max="9743" width="10.7109375" customWidth="1"/>
    <col min="9744" max="9744" width="1.7109375" customWidth="1"/>
    <col min="9745" max="9745" width="10.7109375" customWidth="1"/>
    <col min="9746" max="9746" width="1.7109375" customWidth="1"/>
    <col min="9747" max="9747" width="0" hidden="1" customWidth="1"/>
    <col min="9748" max="9748" width="8.7109375" customWidth="1"/>
    <col min="9749" max="9749" width="0" hidden="1" customWidth="1"/>
    <col min="9753" max="9762" width="0" hidden="1" customWidth="1"/>
    <col min="9763" max="9765" width="9.140625" customWidth="1"/>
    <col min="9985" max="9986" width="3.28515625" customWidth="1"/>
    <col min="9987" max="9987" width="4.7109375" customWidth="1"/>
    <col min="9988" max="9988" width="7.42578125" customWidth="1"/>
    <col min="9989" max="9989" width="4.28515625" customWidth="1"/>
    <col min="9990" max="9990" width="12.7109375" customWidth="1"/>
    <col min="9991" max="9991" width="2.7109375" customWidth="1"/>
    <col min="9992" max="9992" width="7.7109375" customWidth="1"/>
    <col min="9993" max="9993" width="5.85546875" customWidth="1"/>
    <col min="9994" max="9994" width="1.7109375" customWidth="1"/>
    <col min="9995" max="9995" width="10.7109375" customWidth="1"/>
    <col min="9996" max="9996" width="1.7109375" customWidth="1"/>
    <col min="9997" max="9997" width="10.7109375" customWidth="1"/>
    <col min="9998" max="9998" width="1.7109375" customWidth="1"/>
    <col min="9999" max="9999" width="10.7109375" customWidth="1"/>
    <col min="10000" max="10000" width="1.7109375" customWidth="1"/>
    <col min="10001" max="10001" width="10.7109375" customWidth="1"/>
    <col min="10002" max="10002" width="1.7109375" customWidth="1"/>
    <col min="10003" max="10003" width="0" hidden="1" customWidth="1"/>
    <col min="10004" max="10004" width="8.7109375" customWidth="1"/>
    <col min="10005" max="10005" width="0" hidden="1" customWidth="1"/>
    <col min="10009" max="10018" width="0" hidden="1" customWidth="1"/>
    <col min="10019" max="10021" width="9.140625" customWidth="1"/>
    <col min="10241" max="10242" width="3.28515625" customWidth="1"/>
    <col min="10243" max="10243" width="4.7109375" customWidth="1"/>
    <col min="10244" max="10244" width="7.42578125" customWidth="1"/>
    <col min="10245" max="10245" width="4.28515625" customWidth="1"/>
    <col min="10246" max="10246" width="12.7109375" customWidth="1"/>
    <col min="10247" max="10247" width="2.7109375" customWidth="1"/>
    <col min="10248" max="10248" width="7.7109375" customWidth="1"/>
    <col min="10249" max="10249" width="5.85546875" customWidth="1"/>
    <col min="10250" max="10250" width="1.7109375" customWidth="1"/>
    <col min="10251" max="10251" width="10.7109375" customWidth="1"/>
    <col min="10252" max="10252" width="1.7109375" customWidth="1"/>
    <col min="10253" max="10253" width="10.7109375" customWidth="1"/>
    <col min="10254" max="10254" width="1.7109375" customWidth="1"/>
    <col min="10255" max="10255" width="10.7109375" customWidth="1"/>
    <col min="10256" max="10256" width="1.7109375" customWidth="1"/>
    <col min="10257" max="10257" width="10.7109375" customWidth="1"/>
    <col min="10258" max="10258" width="1.7109375" customWidth="1"/>
    <col min="10259" max="10259" width="0" hidden="1" customWidth="1"/>
    <col min="10260" max="10260" width="8.7109375" customWidth="1"/>
    <col min="10261" max="10261" width="0" hidden="1" customWidth="1"/>
    <col min="10265" max="10274" width="0" hidden="1" customWidth="1"/>
    <col min="10275" max="10277" width="9.140625" customWidth="1"/>
    <col min="10497" max="10498" width="3.28515625" customWidth="1"/>
    <col min="10499" max="10499" width="4.7109375" customWidth="1"/>
    <col min="10500" max="10500" width="7.42578125" customWidth="1"/>
    <col min="10501" max="10501" width="4.28515625" customWidth="1"/>
    <col min="10502" max="10502" width="12.7109375" customWidth="1"/>
    <col min="10503" max="10503" width="2.7109375" customWidth="1"/>
    <col min="10504" max="10504" width="7.7109375" customWidth="1"/>
    <col min="10505" max="10505" width="5.85546875" customWidth="1"/>
    <col min="10506" max="10506" width="1.7109375" customWidth="1"/>
    <col min="10507" max="10507" width="10.7109375" customWidth="1"/>
    <col min="10508" max="10508" width="1.7109375" customWidth="1"/>
    <col min="10509" max="10509" width="10.7109375" customWidth="1"/>
    <col min="10510" max="10510" width="1.7109375" customWidth="1"/>
    <col min="10511" max="10511" width="10.7109375" customWidth="1"/>
    <col min="10512" max="10512" width="1.7109375" customWidth="1"/>
    <col min="10513" max="10513" width="10.7109375" customWidth="1"/>
    <col min="10514" max="10514" width="1.7109375" customWidth="1"/>
    <col min="10515" max="10515" width="0" hidden="1" customWidth="1"/>
    <col min="10516" max="10516" width="8.7109375" customWidth="1"/>
    <col min="10517" max="10517" width="0" hidden="1" customWidth="1"/>
    <col min="10521" max="10530" width="0" hidden="1" customWidth="1"/>
    <col min="10531" max="10533" width="9.140625" customWidth="1"/>
    <col min="10753" max="10754" width="3.28515625" customWidth="1"/>
    <col min="10755" max="10755" width="4.7109375" customWidth="1"/>
    <col min="10756" max="10756" width="7.42578125" customWidth="1"/>
    <col min="10757" max="10757" width="4.28515625" customWidth="1"/>
    <col min="10758" max="10758" width="12.7109375" customWidth="1"/>
    <col min="10759" max="10759" width="2.7109375" customWidth="1"/>
    <col min="10760" max="10760" width="7.7109375" customWidth="1"/>
    <col min="10761" max="10761" width="5.85546875" customWidth="1"/>
    <col min="10762" max="10762" width="1.7109375" customWidth="1"/>
    <col min="10763" max="10763" width="10.7109375" customWidth="1"/>
    <col min="10764" max="10764" width="1.7109375" customWidth="1"/>
    <col min="10765" max="10765" width="10.7109375" customWidth="1"/>
    <col min="10766" max="10766" width="1.7109375" customWidth="1"/>
    <col min="10767" max="10767" width="10.7109375" customWidth="1"/>
    <col min="10768" max="10768" width="1.7109375" customWidth="1"/>
    <col min="10769" max="10769" width="10.7109375" customWidth="1"/>
    <col min="10770" max="10770" width="1.7109375" customWidth="1"/>
    <col min="10771" max="10771" width="0" hidden="1" customWidth="1"/>
    <col min="10772" max="10772" width="8.7109375" customWidth="1"/>
    <col min="10773" max="10773" width="0" hidden="1" customWidth="1"/>
    <col min="10777" max="10786" width="0" hidden="1" customWidth="1"/>
    <col min="10787" max="10789" width="9.140625" customWidth="1"/>
    <col min="11009" max="11010" width="3.28515625" customWidth="1"/>
    <col min="11011" max="11011" width="4.7109375" customWidth="1"/>
    <col min="11012" max="11012" width="7.42578125" customWidth="1"/>
    <col min="11013" max="11013" width="4.28515625" customWidth="1"/>
    <col min="11014" max="11014" width="12.7109375" customWidth="1"/>
    <col min="11015" max="11015" width="2.7109375" customWidth="1"/>
    <col min="11016" max="11016" width="7.7109375" customWidth="1"/>
    <col min="11017" max="11017" width="5.85546875" customWidth="1"/>
    <col min="11018" max="11018" width="1.7109375" customWidth="1"/>
    <col min="11019" max="11019" width="10.7109375" customWidth="1"/>
    <col min="11020" max="11020" width="1.7109375" customWidth="1"/>
    <col min="11021" max="11021" width="10.7109375" customWidth="1"/>
    <col min="11022" max="11022" width="1.7109375" customWidth="1"/>
    <col min="11023" max="11023" width="10.7109375" customWidth="1"/>
    <col min="11024" max="11024" width="1.7109375" customWidth="1"/>
    <col min="11025" max="11025" width="10.7109375" customWidth="1"/>
    <col min="11026" max="11026" width="1.7109375" customWidth="1"/>
    <col min="11027" max="11027" width="0" hidden="1" customWidth="1"/>
    <col min="11028" max="11028" width="8.7109375" customWidth="1"/>
    <col min="11029" max="11029" width="0" hidden="1" customWidth="1"/>
    <col min="11033" max="11042" width="0" hidden="1" customWidth="1"/>
    <col min="11043" max="11045" width="9.140625" customWidth="1"/>
    <col min="11265" max="11266" width="3.28515625" customWidth="1"/>
    <col min="11267" max="11267" width="4.7109375" customWidth="1"/>
    <col min="11268" max="11268" width="7.42578125" customWidth="1"/>
    <col min="11269" max="11269" width="4.28515625" customWidth="1"/>
    <col min="11270" max="11270" width="12.7109375" customWidth="1"/>
    <col min="11271" max="11271" width="2.7109375" customWidth="1"/>
    <col min="11272" max="11272" width="7.7109375" customWidth="1"/>
    <col min="11273" max="11273" width="5.85546875" customWidth="1"/>
    <col min="11274" max="11274" width="1.7109375" customWidth="1"/>
    <col min="11275" max="11275" width="10.7109375" customWidth="1"/>
    <col min="11276" max="11276" width="1.7109375" customWidth="1"/>
    <col min="11277" max="11277" width="10.7109375" customWidth="1"/>
    <col min="11278" max="11278" width="1.7109375" customWidth="1"/>
    <col min="11279" max="11279" width="10.7109375" customWidth="1"/>
    <col min="11280" max="11280" width="1.7109375" customWidth="1"/>
    <col min="11281" max="11281" width="10.7109375" customWidth="1"/>
    <col min="11282" max="11282" width="1.7109375" customWidth="1"/>
    <col min="11283" max="11283" width="0" hidden="1" customWidth="1"/>
    <col min="11284" max="11284" width="8.7109375" customWidth="1"/>
    <col min="11285" max="11285" width="0" hidden="1" customWidth="1"/>
    <col min="11289" max="11298" width="0" hidden="1" customWidth="1"/>
    <col min="11299" max="11301" width="9.140625" customWidth="1"/>
    <col min="11521" max="11522" width="3.28515625" customWidth="1"/>
    <col min="11523" max="11523" width="4.7109375" customWidth="1"/>
    <col min="11524" max="11524" width="7.42578125" customWidth="1"/>
    <col min="11525" max="11525" width="4.28515625" customWidth="1"/>
    <col min="11526" max="11526" width="12.7109375" customWidth="1"/>
    <col min="11527" max="11527" width="2.7109375" customWidth="1"/>
    <col min="11528" max="11528" width="7.7109375" customWidth="1"/>
    <col min="11529" max="11529" width="5.85546875" customWidth="1"/>
    <col min="11530" max="11530" width="1.7109375" customWidth="1"/>
    <col min="11531" max="11531" width="10.7109375" customWidth="1"/>
    <col min="11532" max="11532" width="1.7109375" customWidth="1"/>
    <col min="11533" max="11533" width="10.7109375" customWidth="1"/>
    <col min="11534" max="11534" width="1.7109375" customWidth="1"/>
    <col min="11535" max="11535" width="10.7109375" customWidth="1"/>
    <col min="11536" max="11536" width="1.7109375" customWidth="1"/>
    <col min="11537" max="11537" width="10.7109375" customWidth="1"/>
    <col min="11538" max="11538" width="1.7109375" customWidth="1"/>
    <col min="11539" max="11539" width="0" hidden="1" customWidth="1"/>
    <col min="11540" max="11540" width="8.7109375" customWidth="1"/>
    <col min="11541" max="11541" width="0" hidden="1" customWidth="1"/>
    <col min="11545" max="11554" width="0" hidden="1" customWidth="1"/>
    <col min="11555" max="11557" width="9.140625" customWidth="1"/>
    <col min="11777" max="11778" width="3.28515625" customWidth="1"/>
    <col min="11779" max="11779" width="4.7109375" customWidth="1"/>
    <col min="11780" max="11780" width="7.42578125" customWidth="1"/>
    <col min="11781" max="11781" width="4.28515625" customWidth="1"/>
    <col min="11782" max="11782" width="12.7109375" customWidth="1"/>
    <col min="11783" max="11783" width="2.7109375" customWidth="1"/>
    <col min="11784" max="11784" width="7.7109375" customWidth="1"/>
    <col min="11785" max="11785" width="5.85546875" customWidth="1"/>
    <col min="11786" max="11786" width="1.7109375" customWidth="1"/>
    <col min="11787" max="11787" width="10.7109375" customWidth="1"/>
    <col min="11788" max="11788" width="1.7109375" customWidth="1"/>
    <col min="11789" max="11789" width="10.7109375" customWidth="1"/>
    <col min="11790" max="11790" width="1.7109375" customWidth="1"/>
    <col min="11791" max="11791" width="10.7109375" customWidth="1"/>
    <col min="11792" max="11792" width="1.7109375" customWidth="1"/>
    <col min="11793" max="11793" width="10.7109375" customWidth="1"/>
    <col min="11794" max="11794" width="1.7109375" customWidth="1"/>
    <col min="11795" max="11795" width="0" hidden="1" customWidth="1"/>
    <col min="11796" max="11796" width="8.7109375" customWidth="1"/>
    <col min="11797" max="11797" width="0" hidden="1" customWidth="1"/>
    <col min="11801" max="11810" width="0" hidden="1" customWidth="1"/>
    <col min="11811" max="11813" width="9.140625" customWidth="1"/>
    <col min="12033" max="12034" width="3.28515625" customWidth="1"/>
    <col min="12035" max="12035" width="4.7109375" customWidth="1"/>
    <col min="12036" max="12036" width="7.42578125" customWidth="1"/>
    <col min="12037" max="12037" width="4.28515625" customWidth="1"/>
    <col min="12038" max="12038" width="12.7109375" customWidth="1"/>
    <col min="12039" max="12039" width="2.7109375" customWidth="1"/>
    <col min="12040" max="12040" width="7.7109375" customWidth="1"/>
    <col min="12041" max="12041" width="5.85546875" customWidth="1"/>
    <col min="12042" max="12042" width="1.7109375" customWidth="1"/>
    <col min="12043" max="12043" width="10.7109375" customWidth="1"/>
    <col min="12044" max="12044" width="1.7109375" customWidth="1"/>
    <col min="12045" max="12045" width="10.7109375" customWidth="1"/>
    <col min="12046" max="12046" width="1.7109375" customWidth="1"/>
    <col min="12047" max="12047" width="10.7109375" customWidth="1"/>
    <col min="12048" max="12048" width="1.7109375" customWidth="1"/>
    <col min="12049" max="12049" width="10.7109375" customWidth="1"/>
    <col min="12050" max="12050" width="1.7109375" customWidth="1"/>
    <col min="12051" max="12051" width="0" hidden="1" customWidth="1"/>
    <col min="12052" max="12052" width="8.7109375" customWidth="1"/>
    <col min="12053" max="12053" width="0" hidden="1" customWidth="1"/>
    <col min="12057" max="12066" width="0" hidden="1" customWidth="1"/>
    <col min="12067" max="12069" width="9.140625" customWidth="1"/>
    <col min="12289" max="12290" width="3.28515625" customWidth="1"/>
    <col min="12291" max="12291" width="4.7109375" customWidth="1"/>
    <col min="12292" max="12292" width="7.42578125" customWidth="1"/>
    <col min="12293" max="12293" width="4.28515625" customWidth="1"/>
    <col min="12294" max="12294" width="12.7109375" customWidth="1"/>
    <col min="12295" max="12295" width="2.7109375" customWidth="1"/>
    <col min="12296" max="12296" width="7.7109375" customWidth="1"/>
    <col min="12297" max="12297" width="5.85546875" customWidth="1"/>
    <col min="12298" max="12298" width="1.7109375" customWidth="1"/>
    <col min="12299" max="12299" width="10.7109375" customWidth="1"/>
    <col min="12300" max="12300" width="1.7109375" customWidth="1"/>
    <col min="12301" max="12301" width="10.7109375" customWidth="1"/>
    <col min="12302" max="12302" width="1.7109375" customWidth="1"/>
    <col min="12303" max="12303" width="10.7109375" customWidth="1"/>
    <col min="12304" max="12304" width="1.7109375" customWidth="1"/>
    <col min="12305" max="12305" width="10.7109375" customWidth="1"/>
    <col min="12306" max="12306" width="1.7109375" customWidth="1"/>
    <col min="12307" max="12307" width="0" hidden="1" customWidth="1"/>
    <col min="12308" max="12308" width="8.7109375" customWidth="1"/>
    <col min="12309" max="12309" width="0" hidden="1" customWidth="1"/>
    <col min="12313" max="12322" width="0" hidden="1" customWidth="1"/>
    <col min="12323" max="12325" width="9.140625" customWidth="1"/>
    <col min="12545" max="12546" width="3.28515625" customWidth="1"/>
    <col min="12547" max="12547" width="4.7109375" customWidth="1"/>
    <col min="12548" max="12548" width="7.42578125" customWidth="1"/>
    <col min="12549" max="12549" width="4.28515625" customWidth="1"/>
    <col min="12550" max="12550" width="12.7109375" customWidth="1"/>
    <col min="12551" max="12551" width="2.7109375" customWidth="1"/>
    <col min="12552" max="12552" width="7.7109375" customWidth="1"/>
    <col min="12553" max="12553" width="5.85546875" customWidth="1"/>
    <col min="12554" max="12554" width="1.7109375" customWidth="1"/>
    <col min="12555" max="12555" width="10.7109375" customWidth="1"/>
    <col min="12556" max="12556" width="1.7109375" customWidth="1"/>
    <col min="12557" max="12557" width="10.7109375" customWidth="1"/>
    <col min="12558" max="12558" width="1.7109375" customWidth="1"/>
    <col min="12559" max="12559" width="10.7109375" customWidth="1"/>
    <col min="12560" max="12560" width="1.7109375" customWidth="1"/>
    <col min="12561" max="12561" width="10.7109375" customWidth="1"/>
    <col min="12562" max="12562" width="1.7109375" customWidth="1"/>
    <col min="12563" max="12563" width="0" hidden="1" customWidth="1"/>
    <col min="12564" max="12564" width="8.7109375" customWidth="1"/>
    <col min="12565" max="12565" width="0" hidden="1" customWidth="1"/>
    <col min="12569" max="12578" width="0" hidden="1" customWidth="1"/>
    <col min="12579" max="12581" width="9.140625" customWidth="1"/>
    <col min="12801" max="12802" width="3.28515625" customWidth="1"/>
    <col min="12803" max="12803" width="4.7109375" customWidth="1"/>
    <col min="12804" max="12804" width="7.42578125" customWidth="1"/>
    <col min="12805" max="12805" width="4.28515625" customWidth="1"/>
    <col min="12806" max="12806" width="12.7109375" customWidth="1"/>
    <col min="12807" max="12807" width="2.7109375" customWidth="1"/>
    <col min="12808" max="12808" width="7.7109375" customWidth="1"/>
    <col min="12809" max="12809" width="5.85546875" customWidth="1"/>
    <col min="12810" max="12810" width="1.7109375" customWidth="1"/>
    <col min="12811" max="12811" width="10.7109375" customWidth="1"/>
    <col min="12812" max="12812" width="1.7109375" customWidth="1"/>
    <col min="12813" max="12813" width="10.7109375" customWidth="1"/>
    <col min="12814" max="12814" width="1.7109375" customWidth="1"/>
    <col min="12815" max="12815" width="10.7109375" customWidth="1"/>
    <col min="12816" max="12816" width="1.7109375" customWidth="1"/>
    <col min="12817" max="12817" width="10.7109375" customWidth="1"/>
    <col min="12818" max="12818" width="1.7109375" customWidth="1"/>
    <col min="12819" max="12819" width="0" hidden="1" customWidth="1"/>
    <col min="12820" max="12820" width="8.7109375" customWidth="1"/>
    <col min="12821" max="12821" width="0" hidden="1" customWidth="1"/>
    <col min="12825" max="12834" width="0" hidden="1" customWidth="1"/>
    <col min="12835" max="12837" width="9.140625" customWidth="1"/>
    <col min="13057" max="13058" width="3.28515625" customWidth="1"/>
    <col min="13059" max="13059" width="4.7109375" customWidth="1"/>
    <col min="13060" max="13060" width="7.42578125" customWidth="1"/>
    <col min="13061" max="13061" width="4.28515625" customWidth="1"/>
    <col min="13062" max="13062" width="12.7109375" customWidth="1"/>
    <col min="13063" max="13063" width="2.7109375" customWidth="1"/>
    <col min="13064" max="13064" width="7.7109375" customWidth="1"/>
    <col min="13065" max="13065" width="5.85546875" customWidth="1"/>
    <col min="13066" max="13066" width="1.7109375" customWidth="1"/>
    <col min="13067" max="13067" width="10.7109375" customWidth="1"/>
    <col min="13068" max="13068" width="1.7109375" customWidth="1"/>
    <col min="13069" max="13069" width="10.7109375" customWidth="1"/>
    <col min="13070" max="13070" width="1.7109375" customWidth="1"/>
    <col min="13071" max="13071" width="10.7109375" customWidth="1"/>
    <col min="13072" max="13072" width="1.7109375" customWidth="1"/>
    <col min="13073" max="13073" width="10.7109375" customWidth="1"/>
    <col min="13074" max="13074" width="1.7109375" customWidth="1"/>
    <col min="13075" max="13075" width="0" hidden="1" customWidth="1"/>
    <col min="13076" max="13076" width="8.7109375" customWidth="1"/>
    <col min="13077" max="13077" width="0" hidden="1" customWidth="1"/>
    <col min="13081" max="13090" width="0" hidden="1" customWidth="1"/>
    <col min="13091" max="13093" width="9.140625" customWidth="1"/>
    <col min="13313" max="13314" width="3.28515625" customWidth="1"/>
    <col min="13315" max="13315" width="4.7109375" customWidth="1"/>
    <col min="13316" max="13316" width="7.42578125" customWidth="1"/>
    <col min="13317" max="13317" width="4.28515625" customWidth="1"/>
    <col min="13318" max="13318" width="12.7109375" customWidth="1"/>
    <col min="13319" max="13319" width="2.7109375" customWidth="1"/>
    <col min="13320" max="13320" width="7.7109375" customWidth="1"/>
    <col min="13321" max="13321" width="5.85546875" customWidth="1"/>
    <col min="13322" max="13322" width="1.7109375" customWidth="1"/>
    <col min="13323" max="13323" width="10.7109375" customWidth="1"/>
    <col min="13324" max="13324" width="1.7109375" customWidth="1"/>
    <col min="13325" max="13325" width="10.7109375" customWidth="1"/>
    <col min="13326" max="13326" width="1.7109375" customWidth="1"/>
    <col min="13327" max="13327" width="10.7109375" customWidth="1"/>
    <col min="13328" max="13328" width="1.7109375" customWidth="1"/>
    <col min="13329" max="13329" width="10.7109375" customWidth="1"/>
    <col min="13330" max="13330" width="1.7109375" customWidth="1"/>
    <col min="13331" max="13331" width="0" hidden="1" customWidth="1"/>
    <col min="13332" max="13332" width="8.7109375" customWidth="1"/>
    <col min="13333" max="13333" width="0" hidden="1" customWidth="1"/>
    <col min="13337" max="13346" width="0" hidden="1" customWidth="1"/>
    <col min="13347" max="13349" width="9.140625" customWidth="1"/>
    <col min="13569" max="13570" width="3.28515625" customWidth="1"/>
    <col min="13571" max="13571" width="4.7109375" customWidth="1"/>
    <col min="13572" max="13572" width="7.42578125" customWidth="1"/>
    <col min="13573" max="13573" width="4.28515625" customWidth="1"/>
    <col min="13574" max="13574" width="12.7109375" customWidth="1"/>
    <col min="13575" max="13575" width="2.7109375" customWidth="1"/>
    <col min="13576" max="13576" width="7.7109375" customWidth="1"/>
    <col min="13577" max="13577" width="5.85546875" customWidth="1"/>
    <col min="13578" max="13578" width="1.7109375" customWidth="1"/>
    <col min="13579" max="13579" width="10.7109375" customWidth="1"/>
    <col min="13580" max="13580" width="1.7109375" customWidth="1"/>
    <col min="13581" max="13581" width="10.7109375" customWidth="1"/>
    <col min="13582" max="13582" width="1.7109375" customWidth="1"/>
    <col min="13583" max="13583" width="10.7109375" customWidth="1"/>
    <col min="13584" max="13584" width="1.7109375" customWidth="1"/>
    <col min="13585" max="13585" width="10.7109375" customWidth="1"/>
    <col min="13586" max="13586" width="1.7109375" customWidth="1"/>
    <col min="13587" max="13587" width="0" hidden="1" customWidth="1"/>
    <col min="13588" max="13588" width="8.7109375" customWidth="1"/>
    <col min="13589" max="13589" width="0" hidden="1" customWidth="1"/>
    <col min="13593" max="13602" width="0" hidden="1" customWidth="1"/>
    <col min="13603" max="13605" width="9.140625" customWidth="1"/>
    <col min="13825" max="13826" width="3.28515625" customWidth="1"/>
    <col min="13827" max="13827" width="4.7109375" customWidth="1"/>
    <col min="13828" max="13828" width="7.42578125" customWidth="1"/>
    <col min="13829" max="13829" width="4.28515625" customWidth="1"/>
    <col min="13830" max="13830" width="12.7109375" customWidth="1"/>
    <col min="13831" max="13831" width="2.7109375" customWidth="1"/>
    <col min="13832" max="13832" width="7.7109375" customWidth="1"/>
    <col min="13833" max="13833" width="5.85546875" customWidth="1"/>
    <col min="13834" max="13834" width="1.7109375" customWidth="1"/>
    <col min="13835" max="13835" width="10.7109375" customWidth="1"/>
    <col min="13836" max="13836" width="1.7109375" customWidth="1"/>
    <col min="13837" max="13837" width="10.7109375" customWidth="1"/>
    <col min="13838" max="13838" width="1.7109375" customWidth="1"/>
    <col min="13839" max="13839" width="10.7109375" customWidth="1"/>
    <col min="13840" max="13840" width="1.7109375" customWidth="1"/>
    <col min="13841" max="13841" width="10.7109375" customWidth="1"/>
    <col min="13842" max="13842" width="1.7109375" customWidth="1"/>
    <col min="13843" max="13843" width="0" hidden="1" customWidth="1"/>
    <col min="13844" max="13844" width="8.7109375" customWidth="1"/>
    <col min="13845" max="13845" width="0" hidden="1" customWidth="1"/>
    <col min="13849" max="13858" width="0" hidden="1" customWidth="1"/>
    <col min="13859" max="13861" width="9.140625" customWidth="1"/>
    <col min="14081" max="14082" width="3.28515625" customWidth="1"/>
    <col min="14083" max="14083" width="4.7109375" customWidth="1"/>
    <col min="14084" max="14084" width="7.42578125" customWidth="1"/>
    <col min="14085" max="14085" width="4.28515625" customWidth="1"/>
    <col min="14086" max="14086" width="12.7109375" customWidth="1"/>
    <col min="14087" max="14087" width="2.7109375" customWidth="1"/>
    <col min="14088" max="14088" width="7.7109375" customWidth="1"/>
    <col min="14089" max="14089" width="5.85546875" customWidth="1"/>
    <col min="14090" max="14090" width="1.7109375" customWidth="1"/>
    <col min="14091" max="14091" width="10.7109375" customWidth="1"/>
    <col min="14092" max="14092" width="1.7109375" customWidth="1"/>
    <col min="14093" max="14093" width="10.7109375" customWidth="1"/>
    <col min="14094" max="14094" width="1.7109375" customWidth="1"/>
    <col min="14095" max="14095" width="10.7109375" customWidth="1"/>
    <col min="14096" max="14096" width="1.7109375" customWidth="1"/>
    <col min="14097" max="14097" width="10.7109375" customWidth="1"/>
    <col min="14098" max="14098" width="1.7109375" customWidth="1"/>
    <col min="14099" max="14099" width="0" hidden="1" customWidth="1"/>
    <col min="14100" max="14100" width="8.7109375" customWidth="1"/>
    <col min="14101" max="14101" width="0" hidden="1" customWidth="1"/>
    <col min="14105" max="14114" width="0" hidden="1" customWidth="1"/>
    <col min="14115" max="14117" width="9.140625" customWidth="1"/>
    <col min="14337" max="14338" width="3.28515625" customWidth="1"/>
    <col min="14339" max="14339" width="4.7109375" customWidth="1"/>
    <col min="14340" max="14340" width="7.42578125" customWidth="1"/>
    <col min="14341" max="14341" width="4.28515625" customWidth="1"/>
    <col min="14342" max="14342" width="12.7109375" customWidth="1"/>
    <col min="14343" max="14343" width="2.7109375" customWidth="1"/>
    <col min="14344" max="14344" width="7.7109375" customWidth="1"/>
    <col min="14345" max="14345" width="5.85546875" customWidth="1"/>
    <col min="14346" max="14346" width="1.7109375" customWidth="1"/>
    <col min="14347" max="14347" width="10.7109375" customWidth="1"/>
    <col min="14348" max="14348" width="1.7109375" customWidth="1"/>
    <col min="14349" max="14349" width="10.7109375" customWidth="1"/>
    <col min="14350" max="14350" width="1.7109375" customWidth="1"/>
    <col min="14351" max="14351" width="10.7109375" customWidth="1"/>
    <col min="14352" max="14352" width="1.7109375" customWidth="1"/>
    <col min="14353" max="14353" width="10.7109375" customWidth="1"/>
    <col min="14354" max="14354" width="1.7109375" customWidth="1"/>
    <col min="14355" max="14355" width="0" hidden="1" customWidth="1"/>
    <col min="14356" max="14356" width="8.7109375" customWidth="1"/>
    <col min="14357" max="14357" width="0" hidden="1" customWidth="1"/>
    <col min="14361" max="14370" width="0" hidden="1" customWidth="1"/>
    <col min="14371" max="14373" width="9.140625" customWidth="1"/>
    <col min="14593" max="14594" width="3.28515625" customWidth="1"/>
    <col min="14595" max="14595" width="4.7109375" customWidth="1"/>
    <col min="14596" max="14596" width="7.42578125" customWidth="1"/>
    <col min="14597" max="14597" width="4.28515625" customWidth="1"/>
    <col min="14598" max="14598" width="12.7109375" customWidth="1"/>
    <col min="14599" max="14599" width="2.7109375" customWidth="1"/>
    <col min="14600" max="14600" width="7.7109375" customWidth="1"/>
    <col min="14601" max="14601" width="5.85546875" customWidth="1"/>
    <col min="14602" max="14602" width="1.7109375" customWidth="1"/>
    <col min="14603" max="14603" width="10.7109375" customWidth="1"/>
    <col min="14604" max="14604" width="1.7109375" customWidth="1"/>
    <col min="14605" max="14605" width="10.7109375" customWidth="1"/>
    <col min="14606" max="14606" width="1.7109375" customWidth="1"/>
    <col min="14607" max="14607" width="10.7109375" customWidth="1"/>
    <col min="14608" max="14608" width="1.7109375" customWidth="1"/>
    <col min="14609" max="14609" width="10.7109375" customWidth="1"/>
    <col min="14610" max="14610" width="1.7109375" customWidth="1"/>
    <col min="14611" max="14611" width="0" hidden="1" customWidth="1"/>
    <col min="14612" max="14612" width="8.7109375" customWidth="1"/>
    <col min="14613" max="14613" width="0" hidden="1" customWidth="1"/>
    <col min="14617" max="14626" width="0" hidden="1" customWidth="1"/>
    <col min="14627" max="14629" width="9.140625" customWidth="1"/>
    <col min="14849" max="14850" width="3.28515625" customWidth="1"/>
    <col min="14851" max="14851" width="4.7109375" customWidth="1"/>
    <col min="14852" max="14852" width="7.42578125" customWidth="1"/>
    <col min="14853" max="14853" width="4.28515625" customWidth="1"/>
    <col min="14854" max="14854" width="12.7109375" customWidth="1"/>
    <col min="14855" max="14855" width="2.7109375" customWidth="1"/>
    <col min="14856" max="14856" width="7.7109375" customWidth="1"/>
    <col min="14857" max="14857" width="5.85546875" customWidth="1"/>
    <col min="14858" max="14858" width="1.7109375" customWidth="1"/>
    <col min="14859" max="14859" width="10.7109375" customWidth="1"/>
    <col min="14860" max="14860" width="1.7109375" customWidth="1"/>
    <col min="14861" max="14861" width="10.7109375" customWidth="1"/>
    <col min="14862" max="14862" width="1.7109375" customWidth="1"/>
    <col min="14863" max="14863" width="10.7109375" customWidth="1"/>
    <col min="14864" max="14864" width="1.7109375" customWidth="1"/>
    <col min="14865" max="14865" width="10.7109375" customWidth="1"/>
    <col min="14866" max="14866" width="1.7109375" customWidth="1"/>
    <col min="14867" max="14867" width="0" hidden="1" customWidth="1"/>
    <col min="14868" max="14868" width="8.7109375" customWidth="1"/>
    <col min="14869" max="14869" width="0" hidden="1" customWidth="1"/>
    <col min="14873" max="14882" width="0" hidden="1" customWidth="1"/>
    <col min="14883" max="14885" width="9.140625" customWidth="1"/>
    <col min="15105" max="15106" width="3.28515625" customWidth="1"/>
    <col min="15107" max="15107" width="4.7109375" customWidth="1"/>
    <col min="15108" max="15108" width="7.42578125" customWidth="1"/>
    <col min="15109" max="15109" width="4.28515625" customWidth="1"/>
    <col min="15110" max="15110" width="12.7109375" customWidth="1"/>
    <col min="15111" max="15111" width="2.7109375" customWidth="1"/>
    <col min="15112" max="15112" width="7.7109375" customWidth="1"/>
    <col min="15113" max="15113" width="5.85546875" customWidth="1"/>
    <col min="15114" max="15114" width="1.7109375" customWidth="1"/>
    <col min="15115" max="15115" width="10.7109375" customWidth="1"/>
    <col min="15116" max="15116" width="1.7109375" customWidth="1"/>
    <col min="15117" max="15117" width="10.7109375" customWidth="1"/>
    <col min="15118" max="15118" width="1.7109375" customWidth="1"/>
    <col min="15119" max="15119" width="10.7109375" customWidth="1"/>
    <col min="15120" max="15120" width="1.7109375" customWidth="1"/>
    <col min="15121" max="15121" width="10.7109375" customWidth="1"/>
    <col min="15122" max="15122" width="1.7109375" customWidth="1"/>
    <col min="15123" max="15123" width="0" hidden="1" customWidth="1"/>
    <col min="15124" max="15124" width="8.7109375" customWidth="1"/>
    <col min="15125" max="15125" width="0" hidden="1" customWidth="1"/>
    <col min="15129" max="15138" width="0" hidden="1" customWidth="1"/>
    <col min="15139" max="15141" width="9.140625" customWidth="1"/>
    <col min="15361" max="15362" width="3.28515625" customWidth="1"/>
    <col min="15363" max="15363" width="4.7109375" customWidth="1"/>
    <col min="15364" max="15364" width="7.42578125" customWidth="1"/>
    <col min="15365" max="15365" width="4.28515625" customWidth="1"/>
    <col min="15366" max="15366" width="12.7109375" customWidth="1"/>
    <col min="15367" max="15367" width="2.7109375" customWidth="1"/>
    <col min="15368" max="15368" width="7.7109375" customWidth="1"/>
    <col min="15369" max="15369" width="5.85546875" customWidth="1"/>
    <col min="15370" max="15370" width="1.7109375" customWidth="1"/>
    <col min="15371" max="15371" width="10.7109375" customWidth="1"/>
    <col min="15372" max="15372" width="1.7109375" customWidth="1"/>
    <col min="15373" max="15373" width="10.7109375" customWidth="1"/>
    <col min="15374" max="15374" width="1.7109375" customWidth="1"/>
    <col min="15375" max="15375" width="10.7109375" customWidth="1"/>
    <col min="15376" max="15376" width="1.7109375" customWidth="1"/>
    <col min="15377" max="15377" width="10.7109375" customWidth="1"/>
    <col min="15378" max="15378" width="1.7109375" customWidth="1"/>
    <col min="15379" max="15379" width="0" hidden="1" customWidth="1"/>
    <col min="15380" max="15380" width="8.7109375" customWidth="1"/>
    <col min="15381" max="15381" width="0" hidden="1" customWidth="1"/>
    <col min="15385" max="15394" width="0" hidden="1" customWidth="1"/>
    <col min="15395" max="15397" width="9.140625" customWidth="1"/>
    <col min="15617" max="15618" width="3.28515625" customWidth="1"/>
    <col min="15619" max="15619" width="4.7109375" customWidth="1"/>
    <col min="15620" max="15620" width="7.42578125" customWidth="1"/>
    <col min="15621" max="15621" width="4.28515625" customWidth="1"/>
    <col min="15622" max="15622" width="12.7109375" customWidth="1"/>
    <col min="15623" max="15623" width="2.7109375" customWidth="1"/>
    <col min="15624" max="15624" width="7.7109375" customWidth="1"/>
    <col min="15625" max="15625" width="5.85546875" customWidth="1"/>
    <col min="15626" max="15626" width="1.7109375" customWidth="1"/>
    <col min="15627" max="15627" width="10.7109375" customWidth="1"/>
    <col min="15628" max="15628" width="1.7109375" customWidth="1"/>
    <col min="15629" max="15629" width="10.7109375" customWidth="1"/>
    <col min="15630" max="15630" width="1.7109375" customWidth="1"/>
    <col min="15631" max="15631" width="10.7109375" customWidth="1"/>
    <col min="15632" max="15632" width="1.7109375" customWidth="1"/>
    <col min="15633" max="15633" width="10.7109375" customWidth="1"/>
    <col min="15634" max="15634" width="1.7109375" customWidth="1"/>
    <col min="15635" max="15635" width="0" hidden="1" customWidth="1"/>
    <col min="15636" max="15636" width="8.7109375" customWidth="1"/>
    <col min="15637" max="15637" width="0" hidden="1" customWidth="1"/>
    <col min="15641" max="15650" width="0" hidden="1" customWidth="1"/>
    <col min="15651" max="15653" width="9.140625" customWidth="1"/>
    <col min="15873" max="15874" width="3.28515625" customWidth="1"/>
    <col min="15875" max="15875" width="4.7109375" customWidth="1"/>
    <col min="15876" max="15876" width="7.42578125" customWidth="1"/>
    <col min="15877" max="15877" width="4.28515625" customWidth="1"/>
    <col min="15878" max="15878" width="12.7109375" customWidth="1"/>
    <col min="15879" max="15879" width="2.7109375" customWidth="1"/>
    <col min="15880" max="15880" width="7.7109375" customWidth="1"/>
    <col min="15881" max="15881" width="5.85546875" customWidth="1"/>
    <col min="15882" max="15882" width="1.7109375" customWidth="1"/>
    <col min="15883" max="15883" width="10.7109375" customWidth="1"/>
    <col min="15884" max="15884" width="1.7109375" customWidth="1"/>
    <col min="15885" max="15885" width="10.7109375" customWidth="1"/>
    <col min="15886" max="15886" width="1.7109375" customWidth="1"/>
    <col min="15887" max="15887" width="10.7109375" customWidth="1"/>
    <col min="15888" max="15888" width="1.7109375" customWidth="1"/>
    <col min="15889" max="15889" width="10.7109375" customWidth="1"/>
    <col min="15890" max="15890" width="1.7109375" customWidth="1"/>
    <col min="15891" max="15891" width="0" hidden="1" customWidth="1"/>
    <col min="15892" max="15892" width="8.7109375" customWidth="1"/>
    <col min="15893" max="15893" width="0" hidden="1" customWidth="1"/>
    <col min="15897" max="15906" width="0" hidden="1" customWidth="1"/>
    <col min="15907" max="15909" width="9.140625" customWidth="1"/>
    <col min="16129" max="16130" width="3.28515625" customWidth="1"/>
    <col min="16131" max="16131" width="4.7109375" customWidth="1"/>
    <col min="16132" max="16132" width="7.42578125" customWidth="1"/>
    <col min="16133" max="16133" width="4.28515625" customWidth="1"/>
    <col min="16134" max="16134" width="12.7109375" customWidth="1"/>
    <col min="16135" max="16135" width="2.7109375" customWidth="1"/>
    <col min="16136" max="16136" width="7.7109375" customWidth="1"/>
    <col min="16137" max="16137" width="5.85546875" customWidth="1"/>
    <col min="16138" max="16138" width="1.7109375" customWidth="1"/>
    <col min="16139" max="16139" width="10.7109375" customWidth="1"/>
    <col min="16140" max="16140" width="1.7109375" customWidth="1"/>
    <col min="16141" max="16141" width="10.7109375" customWidth="1"/>
    <col min="16142" max="16142" width="1.7109375" customWidth="1"/>
    <col min="16143" max="16143" width="10.7109375" customWidth="1"/>
    <col min="16144" max="16144" width="1.7109375" customWidth="1"/>
    <col min="16145" max="16145" width="10.7109375" customWidth="1"/>
    <col min="16146" max="16146" width="1.7109375" customWidth="1"/>
    <col min="16147" max="16147" width="0" hidden="1" customWidth="1"/>
    <col min="16148" max="16148" width="8.7109375" customWidth="1"/>
    <col min="16149" max="16149" width="0" hidden="1" customWidth="1"/>
    <col min="16153" max="16162" width="0" hidden="1" customWidth="1"/>
    <col min="16163" max="16165" width="9.140625" customWidth="1"/>
  </cols>
  <sheetData>
    <row r="1" spans="1:37" s="8" customFormat="1" ht="21.75" customHeight="1" x14ac:dyDescent="0.2">
      <c r="A1" s="172"/>
      <c r="B1" s="172"/>
      <c r="C1" s="173"/>
      <c r="D1" s="173"/>
      <c r="E1" s="173"/>
      <c r="F1" s="173"/>
      <c r="G1" s="173"/>
      <c r="H1" s="172"/>
      <c r="I1" s="174"/>
      <c r="J1" s="175"/>
      <c r="K1" s="176"/>
      <c r="L1" s="177"/>
      <c r="M1" s="178"/>
      <c r="N1" s="175"/>
      <c r="O1" s="175" t="s">
        <v>48</v>
      </c>
      <c r="P1" s="175"/>
      <c r="Q1" s="173"/>
      <c r="R1" s="175"/>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7" customFormat="1" x14ac:dyDescent="0.2">
      <c r="A2" s="179" t="s">
        <v>1</v>
      </c>
      <c r="B2" s="180"/>
      <c r="C2" s="180"/>
      <c r="D2" s="180"/>
      <c r="E2" s="180" t="s">
        <v>84</v>
      </c>
      <c r="F2" s="180"/>
      <c r="G2" s="182"/>
      <c r="H2" s="183"/>
      <c r="I2" s="183"/>
      <c r="J2" s="184"/>
      <c r="K2" s="177"/>
      <c r="L2" s="177"/>
      <c r="M2" s="177"/>
      <c r="N2" s="184"/>
      <c r="O2" s="183"/>
      <c r="P2" s="184"/>
      <c r="Q2" s="183"/>
      <c r="R2" s="184"/>
      <c r="Y2" s="19"/>
      <c r="Z2" s="20"/>
      <c r="AA2" s="185" t="s">
        <v>2</v>
      </c>
      <c r="AB2" s="186">
        <v>300</v>
      </c>
      <c r="AC2" s="186">
        <v>250</v>
      </c>
      <c r="AD2" s="186">
        <v>200</v>
      </c>
      <c r="AE2" s="186">
        <v>150</v>
      </c>
      <c r="AF2" s="186">
        <v>120</v>
      </c>
      <c r="AG2" s="186">
        <v>90</v>
      </c>
      <c r="AH2" s="186">
        <v>40</v>
      </c>
      <c r="AI2"/>
      <c r="AJ2"/>
      <c r="AK2"/>
    </row>
    <row r="3" spans="1:37" s="26" customFormat="1" ht="11.25" customHeight="1" x14ac:dyDescent="0.2">
      <c r="A3" s="23" t="s">
        <v>3</v>
      </c>
      <c r="B3" s="23"/>
      <c r="C3" s="23"/>
      <c r="D3" s="23"/>
      <c r="E3" s="23"/>
      <c r="F3" s="23"/>
      <c r="G3" s="23" t="s">
        <v>4</v>
      </c>
      <c r="H3" s="23"/>
      <c r="I3" s="23"/>
      <c r="J3" s="24"/>
      <c r="K3" s="23" t="s">
        <v>5</v>
      </c>
      <c r="L3" s="24"/>
      <c r="M3" s="23"/>
      <c r="N3" s="24"/>
      <c r="O3" s="23"/>
      <c r="P3" s="24"/>
      <c r="Q3" s="23"/>
      <c r="R3" s="25" t="s">
        <v>6</v>
      </c>
      <c r="Y3" s="20" t="str">
        <f>IF(K4="OB","A",IF(K4="IX","W",IF(K4="","",K4)))</f>
        <v/>
      </c>
      <c r="Z3" s="20"/>
      <c r="AA3" s="185" t="s">
        <v>7</v>
      </c>
      <c r="AB3" s="186">
        <v>280</v>
      </c>
      <c r="AC3" s="186">
        <v>230</v>
      </c>
      <c r="AD3" s="186">
        <v>180</v>
      </c>
      <c r="AE3" s="186">
        <v>140</v>
      </c>
      <c r="AF3" s="186">
        <v>80</v>
      </c>
      <c r="AG3" s="186">
        <v>0</v>
      </c>
      <c r="AH3" s="186">
        <v>0</v>
      </c>
      <c r="AI3"/>
      <c r="AJ3"/>
      <c r="AK3"/>
    </row>
    <row r="4" spans="1:37" s="35" customFormat="1" ht="11.25" customHeight="1" thickBot="1" x14ac:dyDescent="0.25">
      <c r="A4" s="314" t="str">
        <f>[1]Altalanos!$A$10</f>
        <v>2026-06-20 - 2026-07-02</v>
      </c>
      <c r="B4" s="314"/>
      <c r="C4" s="314"/>
      <c r="D4" s="187"/>
      <c r="E4" s="188"/>
      <c r="F4" s="188"/>
      <c r="G4" s="188" t="str">
        <f>[1]Altalanos!$C$10</f>
        <v>Budapest</v>
      </c>
      <c r="H4" s="189"/>
      <c r="I4" s="188"/>
      <c r="J4" s="190"/>
      <c r="K4" s="191"/>
      <c r="L4" s="190"/>
      <c r="M4" s="192"/>
      <c r="N4" s="190"/>
      <c r="O4" s="188"/>
      <c r="P4" s="190"/>
      <c r="Q4" s="188"/>
      <c r="R4" s="193" t="str">
        <f>[1]Altalanos!$E$10</f>
        <v>Kovács Annamária</v>
      </c>
      <c r="Y4" s="20"/>
      <c r="Z4" s="20"/>
      <c r="AA4" s="185" t="s">
        <v>8</v>
      </c>
      <c r="AB4" s="186">
        <v>250</v>
      </c>
      <c r="AC4" s="186">
        <v>200</v>
      </c>
      <c r="AD4" s="186">
        <v>150</v>
      </c>
      <c r="AE4" s="186">
        <v>120</v>
      </c>
      <c r="AF4" s="186">
        <v>90</v>
      </c>
      <c r="AG4" s="186">
        <v>60</v>
      </c>
      <c r="AH4" s="186">
        <v>25</v>
      </c>
      <c r="AI4"/>
      <c r="AJ4"/>
      <c r="AK4"/>
    </row>
    <row r="5" spans="1:37" s="26" customFormat="1" x14ac:dyDescent="0.2">
      <c r="A5" s="37"/>
      <c r="B5" s="38" t="s">
        <v>9</v>
      </c>
      <c r="C5" s="39" t="s">
        <v>10</v>
      </c>
      <c r="D5" s="38" t="s">
        <v>11</v>
      </c>
      <c r="E5" s="38" t="s">
        <v>12</v>
      </c>
      <c r="F5" s="40" t="s">
        <v>13</v>
      </c>
      <c r="G5" s="40" t="s">
        <v>60</v>
      </c>
      <c r="H5" s="40"/>
      <c r="I5" s="40"/>
      <c r="J5" s="40"/>
      <c r="K5" s="38" t="s">
        <v>15</v>
      </c>
      <c r="L5" s="41"/>
      <c r="M5" s="38" t="s">
        <v>49</v>
      </c>
      <c r="N5" s="41"/>
      <c r="O5" s="38" t="s">
        <v>16</v>
      </c>
      <c r="P5" s="41"/>
      <c r="Q5" s="38" t="s">
        <v>17</v>
      </c>
      <c r="R5" s="42"/>
      <c r="Y5" s="20">
        <f>IF(OR([1]Altalanos!$A$8="F1",[1]Altalanos!$A$8="F2",[1]Altalanos!$A$8="N1",[1]Altalanos!$A$8="N2"),1,2)</f>
        <v>2</v>
      </c>
      <c r="Z5" s="20"/>
      <c r="AA5" s="185" t="s">
        <v>18</v>
      </c>
      <c r="AB5" s="186">
        <v>200</v>
      </c>
      <c r="AC5" s="186">
        <v>150</v>
      </c>
      <c r="AD5" s="186">
        <v>120</v>
      </c>
      <c r="AE5" s="186">
        <v>90</v>
      </c>
      <c r="AF5" s="186">
        <v>60</v>
      </c>
      <c r="AG5" s="186">
        <v>40</v>
      </c>
      <c r="AH5" s="186">
        <v>15</v>
      </c>
      <c r="AI5"/>
      <c r="AJ5"/>
      <c r="AK5"/>
    </row>
    <row r="6" spans="1:37" s="49" customFormat="1" ht="11.1" customHeight="1" thickBot="1" x14ac:dyDescent="0.25">
      <c r="A6" s="194"/>
      <c r="B6" s="44"/>
      <c r="C6" s="44"/>
      <c r="D6" s="44"/>
      <c r="E6" s="44"/>
      <c r="F6" s="43" t="str">
        <f>IF(Y3="","",CONCATENATE(AH1," / ",VLOOKUP(Y3,AB1:AH1,5)," pont"))</f>
        <v/>
      </c>
      <c r="G6" s="45"/>
      <c r="H6" s="46"/>
      <c r="I6" s="45"/>
      <c r="J6" s="47"/>
      <c r="K6" s="44" t="str">
        <f>IF(Y3="","",CONCATENATE(VLOOKUP(Y3,AB1:AH1,4)," pont"))</f>
        <v/>
      </c>
      <c r="L6" s="47"/>
      <c r="M6" s="44" t="str">
        <f>IF(Y3="","",CONCATENATE(VLOOKUP(Y3,AB1:AH1,3)," pont"))</f>
        <v/>
      </c>
      <c r="N6" s="47"/>
      <c r="O6" s="44" t="str">
        <f>IF(Y3="","",CONCATENATE(VLOOKUP(Y3,AB1:AH1,2)," pont"))</f>
        <v/>
      </c>
      <c r="P6" s="47"/>
      <c r="Q6" s="44" t="str">
        <f>IF(Y3="","",CONCATENATE(VLOOKUP(Y3,AB1:AH1,1)," pont"))</f>
        <v/>
      </c>
      <c r="R6" s="48"/>
      <c r="Y6" s="51"/>
      <c r="Z6" s="51"/>
      <c r="AA6" s="51" t="s">
        <v>19</v>
      </c>
      <c r="AB6" s="52">
        <v>150</v>
      </c>
      <c r="AC6" s="52">
        <v>120</v>
      </c>
      <c r="AD6" s="52">
        <v>90</v>
      </c>
      <c r="AE6" s="52">
        <v>60</v>
      </c>
      <c r="AF6" s="52">
        <v>40</v>
      </c>
      <c r="AG6" s="52">
        <v>25</v>
      </c>
      <c r="AH6" s="52">
        <v>10</v>
      </c>
      <c r="AI6" s="195"/>
      <c r="AJ6" s="195"/>
      <c r="AK6" s="195"/>
    </row>
    <row r="7" spans="1:37" s="67" customFormat="1" ht="12.95" customHeight="1" x14ac:dyDescent="0.2">
      <c r="A7" s="54">
        <v>1</v>
      </c>
      <c r="B7" s="196" t="str">
        <f>IF($E7="","",VLOOKUP($E7,'[1]1MD ELO'!$A$7:$O$22,14))</f>
        <v/>
      </c>
      <c r="C7" s="197" t="str">
        <f>IF($E7="","",VLOOKUP($E7,'[1]1MD ELO'!$A$7:$O$22,15))</f>
        <v/>
      </c>
      <c r="D7" s="197" t="str">
        <f>IF($E7="","",VLOOKUP($E7,'[1]1MD ELO'!$A$7:$O$22,5))</f>
        <v/>
      </c>
      <c r="E7" s="198"/>
      <c r="F7" s="199" t="s">
        <v>81</v>
      </c>
      <c r="G7" s="199" t="str">
        <f>IF($E7="","",VLOOKUP($E7,'[1]1MD ELO'!$A$7:$O$22,3))</f>
        <v/>
      </c>
      <c r="H7" s="199"/>
      <c r="I7" s="199" t="str">
        <f>IF($E7="","",VLOOKUP($E7,'[1]1MD ELO'!$A$7:$O$22,4))</f>
        <v/>
      </c>
      <c r="J7" s="200"/>
      <c r="K7" s="201"/>
      <c r="L7" s="201"/>
      <c r="M7" s="201"/>
      <c r="N7" s="201"/>
      <c r="O7" s="61"/>
      <c r="P7" s="62"/>
      <c r="Q7" s="63"/>
      <c r="R7" s="64"/>
      <c r="S7" s="65"/>
      <c r="U7" s="202" t="str">
        <f>[1]Birók!P21</f>
        <v>Bíró</v>
      </c>
      <c r="Y7" s="20"/>
      <c r="Z7" s="20"/>
      <c r="AA7" s="185" t="s">
        <v>20</v>
      </c>
      <c r="AB7" s="186">
        <v>120</v>
      </c>
      <c r="AC7" s="186">
        <v>90</v>
      </c>
      <c r="AD7" s="186">
        <v>60</v>
      </c>
      <c r="AE7" s="186">
        <v>40</v>
      </c>
      <c r="AF7" s="186">
        <v>25</v>
      </c>
      <c r="AG7" s="186">
        <v>10</v>
      </c>
      <c r="AH7" s="186">
        <v>5</v>
      </c>
      <c r="AI7"/>
      <c r="AJ7"/>
      <c r="AK7"/>
    </row>
    <row r="8" spans="1:37" s="67" customFormat="1" ht="12.95" customHeight="1" x14ac:dyDescent="0.2">
      <c r="A8" s="68"/>
      <c r="B8" s="203"/>
      <c r="C8" s="204"/>
      <c r="D8" s="204"/>
      <c r="E8" s="205"/>
      <c r="F8" s="206"/>
      <c r="G8" s="206"/>
      <c r="H8" s="207"/>
      <c r="I8" s="208" t="s">
        <v>21</v>
      </c>
      <c r="J8" s="75" t="s">
        <v>2</v>
      </c>
      <c r="K8" s="209" t="str">
        <f>UPPER(IF(OR(J8="a",J8="as"),F7,IF(OR(J8="b",J8="bs"),F9,)))</f>
        <v>TENISZ MŰHELY</v>
      </c>
      <c r="L8" s="209"/>
      <c r="M8" s="201"/>
      <c r="N8" s="201"/>
      <c r="O8" s="61"/>
      <c r="P8" s="62"/>
      <c r="Q8" s="63"/>
      <c r="R8" s="64"/>
      <c r="S8" s="65"/>
      <c r="U8" s="210" t="str">
        <f>[1]Birók!P22</f>
        <v xml:space="preserve"> </v>
      </c>
      <c r="Y8" s="20"/>
      <c r="Z8" s="20"/>
      <c r="AA8" s="185" t="s">
        <v>22</v>
      </c>
      <c r="AB8" s="186">
        <v>90</v>
      </c>
      <c r="AC8" s="186">
        <v>60</v>
      </c>
      <c r="AD8" s="186">
        <v>40</v>
      </c>
      <c r="AE8" s="186">
        <v>25</v>
      </c>
      <c r="AF8" s="186">
        <v>10</v>
      </c>
      <c r="AG8" s="186">
        <v>5</v>
      </c>
      <c r="AH8" s="186">
        <v>2</v>
      </c>
      <c r="AI8"/>
      <c r="AJ8"/>
      <c r="AK8"/>
    </row>
    <row r="9" spans="1:37" s="67" customFormat="1" ht="12.95" customHeight="1" x14ac:dyDescent="0.2">
      <c r="A9" s="68">
        <v>2</v>
      </c>
      <c r="B9" s="196" t="str">
        <f>IF($E9="","",VLOOKUP($E9,'[1]1MD ELO'!$A$7:$O$22,14))</f>
        <v/>
      </c>
      <c r="C9" s="197" t="str">
        <f>IF($E9="","",VLOOKUP($E9,'[1]1MD ELO'!$A$7:$O$22,15))</f>
        <v/>
      </c>
      <c r="D9" s="197" t="str">
        <f>IF($E9="","",VLOOKUP($E9,'[1]1MD ELO'!$A$7:$O$22,5))</f>
        <v/>
      </c>
      <c r="E9" s="198"/>
      <c r="F9" s="212" t="s">
        <v>23</v>
      </c>
      <c r="G9" s="212" t="str">
        <f>IF($E9="","",VLOOKUP($E9,'[1]1MD ELO'!$A$7:$O$22,3))</f>
        <v/>
      </c>
      <c r="H9" s="212"/>
      <c r="I9" s="199" t="str">
        <f>IF($E9="","",VLOOKUP($E9,'[1]1MD ELO'!$A$7:$O$22,4))</f>
        <v/>
      </c>
      <c r="J9" s="213"/>
      <c r="K9" s="201"/>
      <c r="L9" s="214"/>
      <c r="M9" s="201"/>
      <c r="N9" s="201"/>
      <c r="O9" s="61"/>
      <c r="P9" s="62"/>
      <c r="Q9" s="63"/>
      <c r="R9" s="64"/>
      <c r="S9" s="65"/>
      <c r="U9" s="210" t="str">
        <f>[1]Birók!P23</f>
        <v xml:space="preserve"> </v>
      </c>
      <c r="Y9" s="20"/>
      <c r="Z9" s="20"/>
      <c r="AA9" s="185" t="s">
        <v>24</v>
      </c>
      <c r="AB9" s="186">
        <v>60</v>
      </c>
      <c r="AC9" s="186">
        <v>40</v>
      </c>
      <c r="AD9" s="186">
        <v>25</v>
      </c>
      <c r="AE9" s="186">
        <v>10</v>
      </c>
      <c r="AF9" s="186">
        <v>5</v>
      </c>
      <c r="AG9" s="186">
        <v>2</v>
      </c>
      <c r="AH9" s="186">
        <v>1</v>
      </c>
      <c r="AI9"/>
      <c r="AJ9"/>
      <c r="AK9"/>
    </row>
    <row r="10" spans="1:37" s="67" customFormat="1" ht="12.95" customHeight="1" x14ac:dyDescent="0.2">
      <c r="A10" s="68"/>
      <c r="B10" s="203"/>
      <c r="C10" s="204"/>
      <c r="D10" s="204"/>
      <c r="E10" s="215"/>
      <c r="F10" s="206"/>
      <c r="G10" s="206"/>
      <c r="H10" s="207"/>
      <c r="I10" s="201"/>
      <c r="J10" s="216"/>
      <c r="K10" s="217" t="s">
        <v>21</v>
      </c>
      <c r="L10" s="85" t="s">
        <v>2</v>
      </c>
      <c r="M10" s="209" t="str">
        <f>UPPER(IF(OR(L10="a",L10="as"),K8,IF(OR(L10="b",L10="bs"),K12,)))</f>
        <v>TENISZ MŰHELY</v>
      </c>
      <c r="N10" s="218"/>
      <c r="O10" s="219"/>
      <c r="P10" s="219"/>
      <c r="Q10" s="63"/>
      <c r="R10" s="64"/>
      <c r="S10" s="65"/>
      <c r="U10" s="210" t="str">
        <f>[1]Birók!P24</f>
        <v xml:space="preserve"> </v>
      </c>
      <c r="Y10" s="20"/>
      <c r="Z10" s="20"/>
      <c r="AA10" s="185" t="s">
        <v>25</v>
      </c>
      <c r="AB10" s="186">
        <v>40</v>
      </c>
      <c r="AC10" s="186">
        <v>25</v>
      </c>
      <c r="AD10" s="186">
        <v>15</v>
      </c>
      <c r="AE10" s="186">
        <v>7</v>
      </c>
      <c r="AF10" s="186">
        <v>4</v>
      </c>
      <c r="AG10" s="186">
        <v>1</v>
      </c>
      <c r="AH10" s="186">
        <v>0</v>
      </c>
      <c r="AI10"/>
      <c r="AJ10"/>
      <c r="AK10"/>
    </row>
    <row r="11" spans="1:37" s="67" customFormat="1" ht="12.95" customHeight="1" x14ac:dyDescent="0.2">
      <c r="A11" s="68">
        <v>3</v>
      </c>
      <c r="B11" s="196" t="str">
        <f>IF($E11="","",VLOOKUP($E11,'[1]1MD ELO'!$A$7:$O$22,14))</f>
        <v/>
      </c>
      <c r="C11" s="197" t="str">
        <f>IF($E11="","",VLOOKUP($E11,'[1]1MD ELO'!$A$7:$O$22,15))</f>
        <v/>
      </c>
      <c r="D11" s="197" t="str">
        <f>IF($E11="","",VLOOKUP($E11,'[1]1MD ELO'!$A$7:$O$22,5))</f>
        <v/>
      </c>
      <c r="E11" s="198"/>
      <c r="F11" s="212" t="s">
        <v>85</v>
      </c>
      <c r="G11" s="212" t="str">
        <f>IF($E11="","",VLOOKUP($E11,'[1]1MD ELO'!$A$7:$O$22,3))</f>
        <v/>
      </c>
      <c r="H11" s="212"/>
      <c r="I11" s="212" t="str">
        <f>IF($E11="","",VLOOKUP($E11,'[1]1MD ELO'!$A$7:$O$22,4))</f>
        <v/>
      </c>
      <c r="J11" s="200"/>
      <c r="K11" s="201"/>
      <c r="L11" s="220"/>
      <c r="M11" s="219" t="s">
        <v>90</v>
      </c>
      <c r="N11" s="221"/>
      <c r="O11" s="219"/>
      <c r="P11" s="219"/>
      <c r="Q11" s="63"/>
      <c r="R11" s="64"/>
      <c r="S11" s="65"/>
      <c r="U11" s="210" t="str">
        <f>[1]Birók!P25</f>
        <v xml:space="preserve"> </v>
      </c>
      <c r="Y11" s="20"/>
      <c r="Z11" s="20"/>
      <c r="AA11" s="185" t="s">
        <v>26</v>
      </c>
      <c r="AB11" s="186">
        <v>25</v>
      </c>
      <c r="AC11" s="186">
        <v>15</v>
      </c>
      <c r="AD11" s="186">
        <v>10</v>
      </c>
      <c r="AE11" s="186">
        <v>6</v>
      </c>
      <c r="AF11" s="186">
        <v>3</v>
      </c>
      <c r="AG11" s="186">
        <v>1</v>
      </c>
      <c r="AH11" s="186">
        <v>0</v>
      </c>
      <c r="AI11"/>
      <c r="AJ11"/>
      <c r="AK11"/>
    </row>
    <row r="12" spans="1:37" s="67" customFormat="1" ht="12.95" customHeight="1" x14ac:dyDescent="0.2">
      <c r="A12" s="68"/>
      <c r="B12" s="203"/>
      <c r="C12" s="204"/>
      <c r="D12" s="204"/>
      <c r="E12" s="215"/>
      <c r="F12" s="206"/>
      <c r="G12" s="206"/>
      <c r="H12" s="207"/>
      <c r="I12" s="208" t="s">
        <v>21</v>
      </c>
      <c r="J12" s="75" t="s">
        <v>2</v>
      </c>
      <c r="K12" s="209" t="str">
        <f>UPPER(IF(OR(J12="a",J12="as"),F11,IF(OR(J12="b",J12="bs"),F13,)))</f>
        <v>HTF CSO-KO</v>
      </c>
      <c r="L12" s="222"/>
      <c r="M12" s="201"/>
      <c r="N12" s="221"/>
      <c r="O12" s="219"/>
      <c r="P12" s="219"/>
      <c r="Q12" s="63"/>
      <c r="R12" s="64"/>
      <c r="S12" s="65"/>
      <c r="U12" s="210" t="str">
        <f>[1]Birók!P26</f>
        <v xml:space="preserve"> </v>
      </c>
      <c r="Y12" s="20"/>
      <c r="Z12" s="20"/>
      <c r="AA12" s="185" t="s">
        <v>27</v>
      </c>
      <c r="AB12" s="186">
        <v>15</v>
      </c>
      <c r="AC12" s="186">
        <v>10</v>
      </c>
      <c r="AD12" s="186">
        <v>6</v>
      </c>
      <c r="AE12" s="186">
        <v>3</v>
      </c>
      <c r="AF12" s="186">
        <v>1</v>
      </c>
      <c r="AG12" s="186">
        <v>0</v>
      </c>
      <c r="AH12" s="186">
        <v>0</v>
      </c>
      <c r="AI12"/>
      <c r="AJ12"/>
      <c r="AK12"/>
    </row>
    <row r="13" spans="1:37" s="67" customFormat="1" ht="12.95" customHeight="1" x14ac:dyDescent="0.2">
      <c r="A13" s="68">
        <v>4</v>
      </c>
      <c r="B13" s="196" t="str">
        <f>IF($E13="","",VLOOKUP($E13,'[1]1MD ELO'!$A$7:$O$22,14))</f>
        <v/>
      </c>
      <c r="C13" s="197" t="str">
        <f>IF($E13="","",VLOOKUP($E13,'[1]1MD ELO'!$A$7:$O$22,15))</f>
        <v/>
      </c>
      <c r="D13" s="197" t="str">
        <f>IF($E13="","",VLOOKUP($E13,'[1]1MD ELO'!$A$7:$O$22,5))</f>
        <v/>
      </c>
      <c r="E13" s="198"/>
      <c r="F13" s="212" t="s">
        <v>23</v>
      </c>
      <c r="G13" s="212" t="str">
        <f>IF($E13="","",VLOOKUP($E13,'[1]1MD ELO'!$A$7:$O$22,3))</f>
        <v/>
      </c>
      <c r="H13" s="212"/>
      <c r="I13" s="212" t="str">
        <f>IF($E13="","",VLOOKUP($E13,'[1]1MD ELO'!$A$7:$O$22,4))</f>
        <v/>
      </c>
      <c r="J13" s="223"/>
      <c r="K13" s="201"/>
      <c r="L13" s="201"/>
      <c r="M13" s="201"/>
      <c r="N13" s="221"/>
      <c r="O13" s="219"/>
      <c r="P13" s="219"/>
      <c r="Q13" s="63"/>
      <c r="R13" s="64"/>
      <c r="S13" s="65"/>
      <c r="U13" s="210" t="str">
        <f>[1]Birók!P27</f>
        <v xml:space="preserve"> </v>
      </c>
      <c r="Y13" s="20"/>
      <c r="Z13" s="20"/>
      <c r="AA13" s="185" t="s">
        <v>23</v>
      </c>
      <c r="AB13" s="186">
        <v>10</v>
      </c>
      <c r="AC13" s="186">
        <v>6</v>
      </c>
      <c r="AD13" s="186">
        <v>3</v>
      </c>
      <c r="AE13" s="186">
        <v>1</v>
      </c>
      <c r="AF13" s="186">
        <v>0</v>
      </c>
      <c r="AG13" s="186">
        <v>0</v>
      </c>
      <c r="AH13" s="186">
        <v>0</v>
      </c>
      <c r="AI13"/>
      <c r="AJ13"/>
      <c r="AK13"/>
    </row>
    <row r="14" spans="1:37" s="67" customFormat="1" ht="12.95" customHeight="1" x14ac:dyDescent="0.2">
      <c r="A14" s="68"/>
      <c r="B14" s="203"/>
      <c r="C14" s="204"/>
      <c r="D14" s="204"/>
      <c r="E14" s="215"/>
      <c r="F14" s="201"/>
      <c r="G14" s="201"/>
      <c r="H14" s="224"/>
      <c r="I14" s="225"/>
      <c r="J14" s="216"/>
      <c r="K14" s="201"/>
      <c r="L14" s="201"/>
      <c r="M14" s="217" t="s">
        <v>21</v>
      </c>
      <c r="N14" s="85" t="s">
        <v>2</v>
      </c>
      <c r="O14" s="209" t="str">
        <f>UPPER(IF(OR(N14="a",N14="as"),M10,IF(OR(N14="b",N14="bs"),M18,)))</f>
        <v>TENISZ MŰHELY</v>
      </c>
      <c r="P14" s="218"/>
      <c r="Q14" s="63"/>
      <c r="R14" s="64"/>
      <c r="S14" s="65"/>
      <c r="U14" s="210" t="str">
        <f>[1]Birók!P28</f>
        <v xml:space="preserve"> </v>
      </c>
      <c r="Y14" s="20"/>
      <c r="Z14" s="20"/>
      <c r="AA14" s="185" t="s">
        <v>28</v>
      </c>
      <c r="AB14" s="186">
        <v>3</v>
      </c>
      <c r="AC14" s="186">
        <v>2</v>
      </c>
      <c r="AD14" s="186">
        <v>1</v>
      </c>
      <c r="AE14" s="186">
        <v>0</v>
      </c>
      <c r="AF14" s="186">
        <v>0</v>
      </c>
      <c r="AG14" s="186">
        <v>0</v>
      </c>
      <c r="AH14" s="186">
        <v>0</v>
      </c>
      <c r="AI14"/>
      <c r="AJ14"/>
      <c r="AK14"/>
    </row>
    <row r="15" spans="1:37" s="67" customFormat="1" ht="12.95" customHeight="1" x14ac:dyDescent="0.2">
      <c r="A15" s="54">
        <v>5</v>
      </c>
      <c r="B15" s="196" t="str">
        <f>IF($E15="","",VLOOKUP($E15,'[1]1MD ELO'!$A$7:$O$22,14))</f>
        <v/>
      </c>
      <c r="C15" s="197" t="str">
        <f>IF($E15="","",VLOOKUP($E15,'[1]1MD ELO'!$A$7:$O$22,15))</f>
        <v/>
      </c>
      <c r="D15" s="197" t="str">
        <f>IF($E15="","",VLOOKUP($E15,'[1]1MD ELO'!$A$7:$O$22,5))</f>
        <v/>
      </c>
      <c r="E15" s="198"/>
      <c r="F15" s="199" t="s">
        <v>118</v>
      </c>
      <c r="G15" s="199" t="str">
        <f>IF($E15="","",VLOOKUP($E15,'[1]1MD ELO'!$A$7:$O$22,3))</f>
        <v/>
      </c>
      <c r="H15" s="199"/>
      <c r="I15" s="199" t="str">
        <f>IF($E15="","",VLOOKUP($E15,'[1]1MD ELO'!$A$7:$O$22,4))</f>
        <v/>
      </c>
      <c r="J15" s="226"/>
      <c r="K15" s="201"/>
      <c r="L15" s="201"/>
      <c r="M15" s="201"/>
      <c r="N15" s="221"/>
      <c r="O15" s="219" t="s">
        <v>52</v>
      </c>
      <c r="P15" s="221"/>
      <c r="Q15" s="63"/>
      <c r="R15" s="64"/>
      <c r="S15" s="65"/>
      <c r="U15" s="210" t="str">
        <f>[1]Birók!P29</f>
        <v xml:space="preserve"> </v>
      </c>
      <c r="Y15" s="20"/>
      <c r="Z15" s="20"/>
      <c r="AA15" s="185"/>
      <c r="AB15" s="185"/>
      <c r="AC15" s="185"/>
      <c r="AD15" s="185"/>
      <c r="AE15" s="185"/>
      <c r="AF15" s="185"/>
      <c r="AG15" s="185"/>
      <c r="AH15" s="185"/>
      <c r="AI15"/>
      <c r="AJ15"/>
      <c r="AK15"/>
    </row>
    <row r="16" spans="1:37" s="67" customFormat="1" ht="12.95" customHeight="1" thickBot="1" x14ac:dyDescent="0.25">
      <c r="A16" s="68"/>
      <c r="B16" s="203"/>
      <c r="C16" s="204"/>
      <c r="D16" s="204"/>
      <c r="E16" s="215"/>
      <c r="F16" s="206"/>
      <c r="G16" s="206"/>
      <c r="H16" s="207"/>
      <c r="I16" s="208" t="s">
        <v>21</v>
      </c>
      <c r="J16" s="75" t="s">
        <v>2</v>
      </c>
      <c r="K16" s="209" t="str">
        <f>UPPER(IF(OR(J16="a",J16="as"),F15,IF(OR(J16="b",J16="bs"),F17,)))</f>
        <v>PASARÉT TENISZKLUB II.</v>
      </c>
      <c r="L16" s="209"/>
      <c r="M16" s="201"/>
      <c r="N16" s="221"/>
      <c r="O16" s="219"/>
      <c r="P16" s="221"/>
      <c r="Q16" s="63"/>
      <c r="R16" s="64"/>
      <c r="S16" s="65"/>
      <c r="U16" s="227" t="str">
        <f>[1]Birók!P30</f>
        <v>Egyik sem</v>
      </c>
      <c r="Y16" s="20"/>
      <c r="Z16" s="20"/>
      <c r="AA16" s="185" t="s">
        <v>2</v>
      </c>
      <c r="AB16" s="186">
        <v>150</v>
      </c>
      <c r="AC16" s="186">
        <v>120</v>
      </c>
      <c r="AD16" s="186">
        <v>90</v>
      </c>
      <c r="AE16" s="186">
        <v>60</v>
      </c>
      <c r="AF16" s="186">
        <v>40</v>
      </c>
      <c r="AG16" s="186">
        <v>25</v>
      </c>
      <c r="AH16" s="186">
        <v>15</v>
      </c>
      <c r="AI16"/>
      <c r="AJ16"/>
      <c r="AK16"/>
    </row>
    <row r="17" spans="1:37" s="67" customFormat="1" ht="12.95" customHeight="1" x14ac:dyDescent="0.2">
      <c r="A17" s="68">
        <v>6</v>
      </c>
      <c r="B17" s="196" t="str">
        <f>IF($E17="","",VLOOKUP($E17,'[1]1MD ELO'!$A$7:$O$22,14))</f>
        <v/>
      </c>
      <c r="C17" s="197" t="str">
        <f>IF($E17="","",VLOOKUP($E17,'[1]1MD ELO'!$A$7:$O$22,15))</f>
        <v/>
      </c>
      <c r="D17" s="197" t="str">
        <f>IF($E17="","",VLOOKUP($E17,'[1]1MD ELO'!$A$7:$O$22,5))</f>
        <v/>
      </c>
      <c r="E17" s="198"/>
      <c r="F17" s="212" t="s">
        <v>23</v>
      </c>
      <c r="G17" s="212" t="str">
        <f>IF($E17="","",VLOOKUP($E17,'[1]1MD ELO'!$A$7:$O$22,3))</f>
        <v/>
      </c>
      <c r="H17" s="212"/>
      <c r="I17" s="212" t="str">
        <f>IF($E17="","",VLOOKUP($E17,'[1]1MD ELO'!$A$7:$O$22,4))</f>
        <v/>
      </c>
      <c r="J17" s="213"/>
      <c r="K17" s="201"/>
      <c r="L17" s="214"/>
      <c r="M17" s="201"/>
      <c r="N17" s="221"/>
      <c r="O17" s="219"/>
      <c r="P17" s="221"/>
      <c r="Q17" s="63"/>
      <c r="R17" s="64"/>
      <c r="S17" s="65"/>
      <c r="Y17" s="20"/>
      <c r="Z17" s="20"/>
      <c r="AA17" s="185" t="s">
        <v>8</v>
      </c>
      <c r="AB17" s="186">
        <v>120</v>
      </c>
      <c r="AC17" s="186">
        <v>90</v>
      </c>
      <c r="AD17" s="186">
        <v>60</v>
      </c>
      <c r="AE17" s="186">
        <v>40</v>
      </c>
      <c r="AF17" s="186">
        <v>25</v>
      </c>
      <c r="AG17" s="186">
        <v>15</v>
      </c>
      <c r="AH17" s="186">
        <v>8</v>
      </c>
      <c r="AI17"/>
      <c r="AJ17"/>
      <c r="AK17"/>
    </row>
    <row r="18" spans="1:37" s="67" customFormat="1" ht="12.95" customHeight="1" x14ac:dyDescent="0.2">
      <c r="A18" s="68"/>
      <c r="B18" s="203"/>
      <c r="C18" s="204"/>
      <c r="D18" s="204"/>
      <c r="E18" s="215"/>
      <c r="F18" s="206"/>
      <c r="G18" s="206"/>
      <c r="H18" s="207"/>
      <c r="I18" s="201"/>
      <c r="J18" s="216"/>
      <c r="K18" s="217" t="s">
        <v>21</v>
      </c>
      <c r="L18" s="85" t="s">
        <v>2</v>
      </c>
      <c r="M18" s="209" t="str">
        <f>UPPER(IF(OR(L18="a",L18="as"),K16,IF(OR(L18="b",L18="bs"),K20,)))</f>
        <v>PASARÉT TENISZKLUB II.</v>
      </c>
      <c r="N18" s="228"/>
      <c r="O18" s="219"/>
      <c r="P18" s="221"/>
      <c r="Q18" s="63"/>
      <c r="R18" s="64"/>
      <c r="S18" s="65"/>
      <c r="Y18" s="20"/>
      <c r="Z18" s="20"/>
      <c r="AA18" s="185" t="s">
        <v>18</v>
      </c>
      <c r="AB18" s="186">
        <v>90</v>
      </c>
      <c r="AC18" s="186">
        <v>60</v>
      </c>
      <c r="AD18" s="186">
        <v>40</v>
      </c>
      <c r="AE18" s="186">
        <v>25</v>
      </c>
      <c r="AF18" s="186">
        <v>15</v>
      </c>
      <c r="AG18" s="186">
        <v>8</v>
      </c>
      <c r="AH18" s="186">
        <v>4</v>
      </c>
      <c r="AI18"/>
      <c r="AJ18"/>
      <c r="AK18"/>
    </row>
    <row r="19" spans="1:37" s="67" customFormat="1" ht="12.95" customHeight="1" x14ac:dyDescent="0.2">
      <c r="A19" s="68">
        <v>7</v>
      </c>
      <c r="B19" s="196" t="str">
        <f>IF($E19="","",VLOOKUP($E19,'[1]1MD ELO'!$A$7:$O$22,14))</f>
        <v/>
      </c>
      <c r="C19" s="197" t="str">
        <f>IF($E19="","",VLOOKUP($E19,'[1]1MD ELO'!$A$7:$O$22,15))</f>
        <v/>
      </c>
      <c r="D19" s="197" t="str">
        <f>IF($E19="","",VLOOKUP($E19,'[1]1MD ELO'!$A$7:$O$22,5))</f>
        <v/>
      </c>
      <c r="E19" s="198"/>
      <c r="F19" s="212" t="s">
        <v>119</v>
      </c>
      <c r="G19" s="212" t="str">
        <f>IF($E19="","",VLOOKUP($E19,'[1]1MD ELO'!$A$7:$O$22,3))</f>
        <v/>
      </c>
      <c r="H19" s="212"/>
      <c r="I19" s="212" t="str">
        <f>IF($E19="","",VLOOKUP($E19,'[1]1MD ELO'!$A$7:$O$22,4))</f>
        <v/>
      </c>
      <c r="J19" s="200"/>
      <c r="K19" s="201"/>
      <c r="L19" s="220"/>
      <c r="M19" s="219" t="s">
        <v>52</v>
      </c>
      <c r="N19" s="219"/>
      <c r="O19" s="219"/>
      <c r="P19" s="221"/>
      <c r="Q19" s="63"/>
      <c r="R19" s="64"/>
      <c r="S19" s="65"/>
      <c r="Y19" s="20"/>
      <c r="Z19" s="20"/>
      <c r="AA19" s="185" t="s">
        <v>19</v>
      </c>
      <c r="AB19" s="186">
        <v>60</v>
      </c>
      <c r="AC19" s="186">
        <v>40</v>
      </c>
      <c r="AD19" s="186">
        <v>25</v>
      </c>
      <c r="AE19" s="186">
        <v>15</v>
      </c>
      <c r="AF19" s="186">
        <v>8</v>
      </c>
      <c r="AG19" s="186">
        <v>4</v>
      </c>
      <c r="AH19" s="186">
        <v>2</v>
      </c>
      <c r="AI19"/>
      <c r="AJ19"/>
      <c r="AK19"/>
    </row>
    <row r="20" spans="1:37" s="67" customFormat="1" ht="12.95" customHeight="1" x14ac:dyDescent="0.2">
      <c r="A20" s="68"/>
      <c r="B20" s="203"/>
      <c r="C20" s="204"/>
      <c r="D20" s="204"/>
      <c r="E20" s="205"/>
      <c r="F20" s="206"/>
      <c r="G20" s="206"/>
      <c r="H20" s="207"/>
      <c r="I20" s="208" t="s">
        <v>21</v>
      </c>
      <c r="J20" s="75" t="s">
        <v>2</v>
      </c>
      <c r="K20" s="209" t="str">
        <f>UPPER(IF(OR(J20="a",J20="as"),F19,IF(OR(J20="b",J20="bs"),F21,)))</f>
        <v>MESE TENISZ KLUB</v>
      </c>
      <c r="L20" s="222"/>
      <c r="M20" s="201"/>
      <c r="N20" s="219"/>
      <c r="O20" s="219"/>
      <c r="P20" s="221"/>
      <c r="Q20" s="63"/>
      <c r="R20" s="64"/>
      <c r="S20" s="65"/>
      <c r="Y20" s="20"/>
      <c r="Z20" s="20"/>
      <c r="AA20" s="185" t="s">
        <v>20</v>
      </c>
      <c r="AB20" s="186">
        <v>40</v>
      </c>
      <c r="AC20" s="186">
        <v>25</v>
      </c>
      <c r="AD20" s="186">
        <v>15</v>
      </c>
      <c r="AE20" s="186">
        <v>8</v>
      </c>
      <c r="AF20" s="186">
        <v>4</v>
      </c>
      <c r="AG20" s="186">
        <v>2</v>
      </c>
      <c r="AH20" s="186">
        <v>1</v>
      </c>
      <c r="AI20"/>
      <c r="AJ20"/>
      <c r="AK20"/>
    </row>
    <row r="21" spans="1:37" s="67" customFormat="1" ht="12.95" customHeight="1" x14ac:dyDescent="0.2">
      <c r="A21" s="68">
        <v>8</v>
      </c>
      <c r="B21" s="196" t="str">
        <f>IF($E21="","",VLOOKUP($E21,'[1]1MD ELO'!$A$7:$O$22,14))</f>
        <v/>
      </c>
      <c r="C21" s="197" t="str">
        <f>IF($E21="","",VLOOKUP($E21,'[1]1MD ELO'!$A$7:$O$22,15))</f>
        <v/>
      </c>
      <c r="D21" s="197" t="str">
        <f>IF($E21="","",VLOOKUP($E21,'[1]1MD ELO'!$A$7:$O$22,5))</f>
        <v/>
      </c>
      <c r="E21" s="198"/>
      <c r="F21" s="212" t="s">
        <v>23</v>
      </c>
      <c r="G21" s="212" t="str">
        <f>IF($E21="","",VLOOKUP($E21,'[1]1MD ELO'!$A$7:$O$22,3))</f>
        <v/>
      </c>
      <c r="H21" s="212"/>
      <c r="I21" s="212" t="str">
        <f>IF($E21="","",VLOOKUP($E21,'[1]1MD ELO'!$A$7:$O$22,4))</f>
        <v/>
      </c>
      <c r="J21" s="223"/>
      <c r="K21" s="201"/>
      <c r="L21" s="201"/>
      <c r="M21" s="201"/>
      <c r="N21" s="219"/>
      <c r="O21" s="219"/>
      <c r="P21" s="221"/>
      <c r="Q21" s="63"/>
      <c r="R21" s="64"/>
      <c r="S21" s="65"/>
      <c r="Y21" s="20"/>
      <c r="Z21" s="20"/>
      <c r="AA21" s="185" t="s">
        <v>22</v>
      </c>
      <c r="AB21" s="186">
        <v>25</v>
      </c>
      <c r="AC21" s="186">
        <v>15</v>
      </c>
      <c r="AD21" s="186">
        <v>10</v>
      </c>
      <c r="AE21" s="186">
        <v>6</v>
      </c>
      <c r="AF21" s="186">
        <v>3</v>
      </c>
      <c r="AG21" s="186">
        <v>1</v>
      </c>
      <c r="AH21" s="186">
        <v>0</v>
      </c>
      <c r="AI21"/>
      <c r="AJ21"/>
      <c r="AK21"/>
    </row>
    <row r="22" spans="1:37" s="67" customFormat="1" ht="12.95" customHeight="1" x14ac:dyDescent="0.2">
      <c r="A22" s="68"/>
      <c r="B22" s="203"/>
      <c r="C22" s="204"/>
      <c r="D22" s="204"/>
      <c r="E22" s="205"/>
      <c r="F22" s="225"/>
      <c r="G22" s="225"/>
      <c r="H22" s="229"/>
      <c r="I22" s="225"/>
      <c r="J22" s="216"/>
      <c r="K22" s="201"/>
      <c r="L22" s="201"/>
      <c r="M22" s="225" t="s">
        <v>123</v>
      </c>
      <c r="N22" s="219"/>
      <c r="O22" s="217" t="s">
        <v>21</v>
      </c>
      <c r="P22" s="85" t="s">
        <v>7</v>
      </c>
      <c r="Q22" s="209" t="str">
        <f>UPPER(IF(OR(P22="a",P22="as"),O14,IF(OR(P22="b",P22="bs"),O30,)))</f>
        <v>PASARÉT TENISZKLUB I.</v>
      </c>
      <c r="R22" s="218"/>
      <c r="S22" s="65"/>
      <c r="Y22" s="20"/>
      <c r="Z22" s="20"/>
      <c r="AA22" s="185" t="s">
        <v>24</v>
      </c>
      <c r="AB22" s="186">
        <v>15</v>
      </c>
      <c r="AC22" s="186">
        <v>10</v>
      </c>
      <c r="AD22" s="186">
        <v>6</v>
      </c>
      <c r="AE22" s="186">
        <v>3</v>
      </c>
      <c r="AF22" s="186">
        <v>1</v>
      </c>
      <c r="AG22" s="186">
        <v>0</v>
      </c>
      <c r="AH22" s="186">
        <v>0</v>
      </c>
      <c r="AI22"/>
      <c r="AJ22"/>
      <c r="AK22"/>
    </row>
    <row r="23" spans="1:37" s="67" customFormat="1" ht="12.95" customHeight="1" x14ac:dyDescent="0.2">
      <c r="A23" s="68">
        <v>9</v>
      </c>
      <c r="B23" s="196" t="str">
        <f>IF($E23="","",VLOOKUP($E23,'[1]1MD ELO'!$A$7:$O$22,14))</f>
        <v/>
      </c>
      <c r="C23" s="197" t="str">
        <f>IF($E23="","",VLOOKUP($E23,'[1]1MD ELO'!$A$7:$O$22,15))</f>
        <v/>
      </c>
      <c r="D23" s="197" t="str">
        <f>IF($E23="","",VLOOKUP($E23,'[1]1MD ELO'!$A$7:$O$22,5))</f>
        <v/>
      </c>
      <c r="E23" s="198"/>
      <c r="F23" s="212" t="s">
        <v>116</v>
      </c>
      <c r="G23" s="212" t="str">
        <f>IF($E23="","",VLOOKUP($E23,'[1]1MD ELO'!$A$7:$O$22,3))</f>
        <v/>
      </c>
      <c r="H23" s="212"/>
      <c r="I23" s="212" t="str">
        <f>IF($E23="","",VLOOKUP($E23,'[1]1MD ELO'!$A$7:$O$22,4))</f>
        <v/>
      </c>
      <c r="J23" s="200"/>
      <c r="K23" s="201"/>
      <c r="L23" s="201"/>
      <c r="M23" s="201"/>
      <c r="N23" s="219"/>
      <c r="O23" s="201"/>
      <c r="P23" s="221"/>
      <c r="Q23" s="219" t="s">
        <v>88</v>
      </c>
      <c r="R23" s="219"/>
      <c r="S23" s="65"/>
      <c r="Y23" s="20"/>
      <c r="Z23" s="20"/>
      <c r="AA23" s="185" t="s">
        <v>25</v>
      </c>
      <c r="AB23" s="186">
        <v>10</v>
      </c>
      <c r="AC23" s="186">
        <v>6</v>
      </c>
      <c r="AD23" s="186">
        <v>3</v>
      </c>
      <c r="AE23" s="186">
        <v>1</v>
      </c>
      <c r="AF23" s="186">
        <v>0</v>
      </c>
      <c r="AG23" s="186">
        <v>0</v>
      </c>
      <c r="AH23" s="186">
        <v>0</v>
      </c>
      <c r="AI23"/>
      <c r="AJ23"/>
      <c r="AK23"/>
    </row>
    <row r="24" spans="1:37" s="67" customFormat="1" ht="12.95" customHeight="1" x14ac:dyDescent="0.2">
      <c r="A24" s="68"/>
      <c r="B24" s="203"/>
      <c r="C24" s="204"/>
      <c r="D24" s="204"/>
      <c r="E24" s="205"/>
      <c r="F24" s="206"/>
      <c r="G24" s="206"/>
      <c r="H24" s="207"/>
      <c r="I24" s="208" t="s">
        <v>21</v>
      </c>
      <c r="J24" s="75" t="s">
        <v>2</v>
      </c>
      <c r="K24" s="209" t="str">
        <f>UPPER(IF(OR(J24="a",J24="as"),F23,IF(OR(J24="b",J24="bs"),F25,)))</f>
        <v>PASARÉT TENISZKLUB III.</v>
      </c>
      <c r="L24" s="209"/>
      <c r="M24" s="201"/>
      <c r="N24" s="219"/>
      <c r="O24" s="219"/>
      <c r="P24" s="221"/>
      <c r="Q24" s="63"/>
      <c r="R24" s="64"/>
      <c r="S24" s="65"/>
      <c r="Y24" s="20"/>
      <c r="Z24" s="20"/>
      <c r="AA24" s="185" t="s">
        <v>26</v>
      </c>
      <c r="AB24" s="186">
        <v>6</v>
      </c>
      <c r="AC24" s="186">
        <v>3</v>
      </c>
      <c r="AD24" s="186">
        <v>1</v>
      </c>
      <c r="AE24" s="186">
        <v>0</v>
      </c>
      <c r="AF24" s="186">
        <v>0</v>
      </c>
      <c r="AG24" s="186">
        <v>0</v>
      </c>
      <c r="AH24" s="186">
        <v>0</v>
      </c>
      <c r="AI24"/>
      <c r="AJ24"/>
      <c r="AK24"/>
    </row>
    <row r="25" spans="1:37" s="67" customFormat="1" ht="12.95" customHeight="1" x14ac:dyDescent="0.2">
      <c r="A25" s="68">
        <v>10</v>
      </c>
      <c r="B25" s="196" t="str">
        <f>IF($E25="","",VLOOKUP($E25,'[1]1MD ELO'!$A$7:$O$22,14))</f>
        <v/>
      </c>
      <c r="C25" s="197" t="str">
        <f>IF($E25="","",VLOOKUP($E25,'[1]1MD ELO'!$A$7:$O$22,15))</f>
        <v/>
      </c>
      <c r="D25" s="197" t="str">
        <f>IF($E25="","",VLOOKUP($E25,'[1]1MD ELO'!$A$7:$O$22,5))</f>
        <v/>
      </c>
      <c r="E25" s="198"/>
      <c r="F25" s="212" t="s">
        <v>105</v>
      </c>
      <c r="G25" s="212" t="str">
        <f>IF($E25="","",VLOOKUP($E25,'[1]1MD ELO'!$A$7:$O$22,3))</f>
        <v/>
      </c>
      <c r="H25" s="212"/>
      <c r="I25" s="212" t="str">
        <f>IF($E25="","",VLOOKUP($E25,'[1]1MD ELO'!$A$7:$O$22,4))</f>
        <v/>
      </c>
      <c r="J25" s="213"/>
      <c r="K25" s="201"/>
      <c r="L25" s="214"/>
      <c r="M25" s="201"/>
      <c r="N25" s="219"/>
      <c r="O25" s="219"/>
      <c r="P25" s="221"/>
      <c r="Q25" s="63"/>
      <c r="R25" s="64"/>
      <c r="S25" s="65"/>
      <c r="Y25" s="20"/>
      <c r="Z25" s="20"/>
      <c r="AA25" s="185" t="s">
        <v>27</v>
      </c>
      <c r="AB25" s="186">
        <v>3</v>
      </c>
      <c r="AC25" s="186">
        <v>2</v>
      </c>
      <c r="AD25" s="186">
        <v>1</v>
      </c>
      <c r="AE25" s="186">
        <v>0</v>
      </c>
      <c r="AF25" s="186">
        <v>0</v>
      </c>
      <c r="AG25" s="186">
        <v>0</v>
      </c>
      <c r="AH25" s="186">
        <v>0</v>
      </c>
      <c r="AI25"/>
      <c r="AJ25"/>
      <c r="AK25"/>
    </row>
    <row r="26" spans="1:37" s="67" customFormat="1" ht="12.95" customHeight="1" x14ac:dyDescent="0.2">
      <c r="A26" s="68"/>
      <c r="B26" s="203"/>
      <c r="C26" s="204"/>
      <c r="D26" s="204"/>
      <c r="E26" s="215"/>
      <c r="F26" s="206"/>
      <c r="G26" s="206"/>
      <c r="H26" s="207"/>
      <c r="I26" s="201"/>
      <c r="J26" s="216"/>
      <c r="K26" s="217" t="s">
        <v>21</v>
      </c>
      <c r="L26" s="85" t="s">
        <v>7</v>
      </c>
      <c r="M26" s="209" t="str">
        <f>UPPER(IF(OR(L26="a",L26="as"),K24,IF(OR(L26="b",L26="bs"),K28,)))</f>
        <v>PG TENISZ</v>
      </c>
      <c r="N26" s="218"/>
      <c r="O26" s="219"/>
      <c r="P26" s="221"/>
      <c r="Q26" s="63"/>
      <c r="R26" s="64"/>
      <c r="S26" s="65"/>
      <c r="Y26"/>
      <c r="Z26"/>
      <c r="AA26"/>
      <c r="AB26"/>
      <c r="AC26"/>
      <c r="AD26"/>
      <c r="AE26"/>
      <c r="AF26"/>
      <c r="AG26"/>
      <c r="AH26"/>
      <c r="AI26"/>
      <c r="AJ26"/>
      <c r="AK26"/>
    </row>
    <row r="27" spans="1:37" s="67" customFormat="1" ht="12.95" customHeight="1" x14ac:dyDescent="0.2">
      <c r="A27" s="68">
        <v>11</v>
      </c>
      <c r="B27" s="196" t="str">
        <f>IF($E27="","",VLOOKUP($E27,'[1]1MD ELO'!$A$7:$O$22,14))</f>
        <v/>
      </c>
      <c r="C27" s="197" t="str">
        <f>IF($E27="","",VLOOKUP($E27,'[1]1MD ELO'!$A$7:$O$22,15))</f>
        <v/>
      </c>
      <c r="D27" s="197" t="str">
        <f>IF($E27="","",VLOOKUP($E27,'[1]1MD ELO'!$A$7:$O$22,5))</f>
        <v/>
      </c>
      <c r="E27" s="198"/>
      <c r="F27" s="212" t="s">
        <v>23</v>
      </c>
      <c r="G27" s="212" t="str">
        <f>IF($E27="","",VLOOKUP($E27,'[1]1MD ELO'!$A$7:$O$22,3))</f>
        <v/>
      </c>
      <c r="H27" s="212"/>
      <c r="I27" s="212" t="str">
        <f>IF($E27="","",VLOOKUP($E27,'[1]1MD ELO'!$A$7:$O$22,4))</f>
        <v/>
      </c>
      <c r="J27" s="200"/>
      <c r="K27" s="201"/>
      <c r="L27" s="220"/>
      <c r="M27" s="219" t="s">
        <v>88</v>
      </c>
      <c r="N27" s="221"/>
      <c r="O27" s="219"/>
      <c r="P27" s="221"/>
      <c r="Q27" s="63"/>
      <c r="R27" s="64"/>
      <c r="S27" s="65"/>
      <c r="Y27"/>
      <c r="Z27"/>
      <c r="AA27"/>
      <c r="AB27"/>
      <c r="AC27"/>
      <c r="AD27"/>
      <c r="AE27"/>
      <c r="AF27"/>
      <c r="AG27"/>
      <c r="AH27"/>
      <c r="AI27"/>
      <c r="AJ27"/>
      <c r="AK27"/>
    </row>
    <row r="28" spans="1:37" s="67" customFormat="1" ht="12.95" customHeight="1" x14ac:dyDescent="0.2">
      <c r="A28" s="96"/>
      <c r="B28" s="203"/>
      <c r="C28" s="204"/>
      <c r="D28" s="204"/>
      <c r="E28" s="215"/>
      <c r="F28" s="206"/>
      <c r="G28" s="206"/>
      <c r="H28" s="207"/>
      <c r="I28" s="208" t="s">
        <v>21</v>
      </c>
      <c r="J28" s="75" t="s">
        <v>7</v>
      </c>
      <c r="K28" s="209" t="str">
        <f>UPPER(IF(OR(J28="a",J28="as"),F27,IF(OR(J28="b",J28="bs"),F29,)))</f>
        <v>PG TENISZ</v>
      </c>
      <c r="L28" s="222"/>
      <c r="M28" s="201"/>
      <c r="N28" s="221"/>
      <c r="O28" s="219"/>
      <c r="P28" s="221"/>
      <c r="Q28" s="63"/>
      <c r="R28" s="64"/>
      <c r="S28" s="65"/>
    </row>
    <row r="29" spans="1:37" s="67" customFormat="1" ht="12.95" customHeight="1" x14ac:dyDescent="0.2">
      <c r="A29" s="54">
        <v>12</v>
      </c>
      <c r="B29" s="196" t="str">
        <f>IF($E29="","",VLOOKUP($E29,'[1]1MD ELO'!$A$7:$O$22,14))</f>
        <v/>
      </c>
      <c r="C29" s="197" t="str">
        <f>IF($E29="","",VLOOKUP($E29,'[1]1MD ELO'!$A$7:$O$22,15))</f>
        <v/>
      </c>
      <c r="D29" s="197" t="str">
        <f>IF($E29="","",VLOOKUP($E29,'[1]1MD ELO'!$A$7:$O$22,5))</f>
        <v/>
      </c>
      <c r="E29" s="198"/>
      <c r="F29" s="199" t="s">
        <v>51</v>
      </c>
      <c r="G29" s="199" t="str">
        <f>IF($E29="","",VLOOKUP($E29,'[1]1MD ELO'!$A$7:$O$22,3))</f>
        <v/>
      </c>
      <c r="H29" s="199"/>
      <c r="I29" s="199" t="str">
        <f>IF($E29="","",VLOOKUP($E29,'[1]1MD ELO'!$A$7:$O$22,4))</f>
        <v/>
      </c>
      <c r="J29" s="223"/>
      <c r="K29" s="201"/>
      <c r="L29" s="201"/>
      <c r="M29" s="201"/>
      <c r="N29" s="221"/>
      <c r="O29" s="219"/>
      <c r="P29" s="221"/>
      <c r="Q29" s="63"/>
      <c r="R29" s="64"/>
      <c r="S29" s="65"/>
    </row>
    <row r="30" spans="1:37" s="67" customFormat="1" ht="12.95" customHeight="1" x14ac:dyDescent="0.2">
      <c r="A30" s="68"/>
      <c r="B30" s="203"/>
      <c r="C30" s="204"/>
      <c r="D30" s="204"/>
      <c r="E30" s="215"/>
      <c r="F30" s="201"/>
      <c r="G30" s="201"/>
      <c r="H30" s="224"/>
      <c r="I30" s="225"/>
      <c r="J30" s="216"/>
      <c r="K30" s="201"/>
      <c r="L30" s="201"/>
      <c r="M30" s="217" t="s">
        <v>21</v>
      </c>
      <c r="N30" s="85" t="s">
        <v>7</v>
      </c>
      <c r="O30" s="209" t="str">
        <f>UPPER(IF(OR(N30="a",N30="as"),M26,IF(OR(N30="b",N30="bs"),M34,)))</f>
        <v>PASARÉT TENISZKLUB I.</v>
      </c>
      <c r="P30" s="228"/>
      <c r="Q30" s="63"/>
      <c r="R30" s="64"/>
      <c r="S30" s="65"/>
    </row>
    <row r="31" spans="1:37" s="67" customFormat="1" ht="12.95" customHeight="1" x14ac:dyDescent="0.2">
      <c r="A31" s="68">
        <v>13</v>
      </c>
      <c r="B31" s="196" t="str">
        <f>IF($E31="","",VLOOKUP($E31,'[1]1MD ELO'!$A$7:$O$22,14))</f>
        <v/>
      </c>
      <c r="C31" s="197" t="str">
        <f>IF($E31="","",VLOOKUP($E31,'[1]1MD ELO'!$A$7:$O$22,15))</f>
        <v/>
      </c>
      <c r="D31" s="197" t="str">
        <f>IF($E31="","",VLOOKUP($E31,'[1]1MD ELO'!$A$7:$O$22,5))</f>
        <v/>
      </c>
      <c r="E31" s="198"/>
      <c r="F31" s="212" t="s">
        <v>23</v>
      </c>
      <c r="G31" s="212" t="str">
        <f>IF($E31="","",VLOOKUP($E31,'[1]1MD ELO'!$A$7:$O$22,3))</f>
        <v/>
      </c>
      <c r="H31" s="212"/>
      <c r="I31" s="212" t="str">
        <f>IF($E31="","",VLOOKUP($E31,'[1]1MD ELO'!$A$7:$O$22,4))</f>
        <v/>
      </c>
      <c r="J31" s="226"/>
      <c r="K31" s="201"/>
      <c r="L31" s="201"/>
      <c r="M31" s="201"/>
      <c r="N31" s="221"/>
      <c r="O31" s="219" t="s">
        <v>52</v>
      </c>
      <c r="P31" s="219"/>
      <c r="Q31" s="63"/>
      <c r="R31" s="64"/>
      <c r="S31" s="65"/>
    </row>
    <row r="32" spans="1:37" s="67" customFormat="1" ht="12.95" customHeight="1" x14ac:dyDescent="0.2">
      <c r="A32" s="68"/>
      <c r="B32" s="203"/>
      <c r="C32" s="204"/>
      <c r="D32" s="204"/>
      <c r="E32" s="215"/>
      <c r="F32" s="206"/>
      <c r="G32" s="206"/>
      <c r="H32" s="207"/>
      <c r="I32" s="217" t="s">
        <v>21</v>
      </c>
      <c r="J32" s="75" t="s">
        <v>7</v>
      </c>
      <c r="K32" s="209" t="str">
        <f>UPPER(IF(OR(J32="a",J32="as"),F31,IF(OR(J32="b",J32="bs"),F33,)))</f>
        <v>MTK BUDAPEST</v>
      </c>
      <c r="L32" s="209"/>
      <c r="M32" s="201"/>
      <c r="N32" s="221"/>
      <c r="O32" s="219"/>
      <c r="P32" s="219"/>
      <c r="Q32" s="63"/>
      <c r="R32" s="64"/>
      <c r="S32" s="65"/>
    </row>
    <row r="33" spans="1:19" s="67" customFormat="1" ht="12.95" customHeight="1" x14ac:dyDescent="0.2">
      <c r="A33" s="68">
        <v>14</v>
      </c>
      <c r="B33" s="196" t="str">
        <f>IF($E33="","",VLOOKUP($E33,'[1]1MD ELO'!$A$7:$O$22,14))</f>
        <v/>
      </c>
      <c r="C33" s="197" t="str">
        <f>IF($E33="","",VLOOKUP($E33,'[1]1MD ELO'!$A$7:$O$22,15))</f>
        <v/>
      </c>
      <c r="D33" s="197" t="str">
        <f>IF($E33="","",VLOOKUP($E33,'[1]1MD ELO'!$A$7:$O$22,5))</f>
        <v/>
      </c>
      <c r="E33" s="198"/>
      <c r="F33" s="212" t="s">
        <v>86</v>
      </c>
      <c r="G33" s="212" t="str">
        <f>IF($E33="","",VLOOKUP($E33,'[1]1MD ELO'!$A$7:$O$22,3))</f>
        <v/>
      </c>
      <c r="H33" s="212"/>
      <c r="I33" s="212" t="str">
        <f>IF($E33="","",VLOOKUP($E33,'[1]1MD ELO'!$A$7:$O$22,4))</f>
        <v/>
      </c>
      <c r="J33" s="213"/>
      <c r="K33" s="201"/>
      <c r="L33" s="214"/>
      <c r="M33" s="201"/>
      <c r="N33" s="221"/>
      <c r="O33" s="219"/>
      <c r="P33" s="219"/>
      <c r="Q33" s="63"/>
      <c r="R33" s="64"/>
      <c r="S33" s="65"/>
    </row>
    <row r="34" spans="1:19" s="67" customFormat="1" ht="12.95" customHeight="1" x14ac:dyDescent="0.2">
      <c r="A34" s="68"/>
      <c r="B34" s="203"/>
      <c r="C34" s="204"/>
      <c r="D34" s="204"/>
      <c r="E34" s="215"/>
      <c r="F34" s="206"/>
      <c r="G34" s="206"/>
      <c r="H34" s="207"/>
      <c r="I34" s="201"/>
      <c r="J34" s="216"/>
      <c r="K34" s="217" t="s">
        <v>21</v>
      </c>
      <c r="L34" s="85" t="s">
        <v>7</v>
      </c>
      <c r="M34" s="209" t="str">
        <f>UPPER(IF(OR(L34="a",L34="as"),K32,IF(OR(L34="b",L34="bs"),K36,)))</f>
        <v>PASARÉT TENISZKLUB I.</v>
      </c>
      <c r="N34" s="228"/>
      <c r="O34" s="219"/>
      <c r="P34" s="219"/>
      <c r="Q34" s="63"/>
      <c r="R34" s="64"/>
      <c r="S34" s="65"/>
    </row>
    <row r="35" spans="1:19" s="67" customFormat="1" ht="12.95" customHeight="1" x14ac:dyDescent="0.2">
      <c r="A35" s="68">
        <v>15</v>
      </c>
      <c r="B35" s="196" t="str">
        <f>IF($E35="","",VLOOKUP($E35,'[1]1MD ELO'!$A$7:$O$22,14))</f>
        <v/>
      </c>
      <c r="C35" s="197" t="str">
        <f>IF($E35="","",VLOOKUP($E35,'[1]1MD ELO'!$A$7:$O$22,15))</f>
        <v/>
      </c>
      <c r="D35" s="197" t="str">
        <f>IF($E35="","",VLOOKUP($E35,'[1]1MD ELO'!$A$7:$O$22,5))</f>
        <v/>
      </c>
      <c r="E35" s="198"/>
      <c r="F35" s="212" t="s">
        <v>23</v>
      </c>
      <c r="G35" s="212" t="str">
        <f>IF($E35="","",VLOOKUP($E35,'[1]1MD ELO'!$A$7:$O$22,3))</f>
        <v/>
      </c>
      <c r="H35" s="212"/>
      <c r="I35" s="212" t="str">
        <f>IF($E35="","",VLOOKUP($E35,'[1]1MD ELO'!$A$7:$O$22,4))</f>
        <v/>
      </c>
      <c r="J35" s="200"/>
      <c r="K35" s="201"/>
      <c r="L35" s="220"/>
      <c r="M35" s="219" t="s">
        <v>88</v>
      </c>
      <c r="N35" s="219"/>
      <c r="O35" s="219"/>
      <c r="P35" s="219"/>
      <c r="Q35" s="63"/>
      <c r="R35" s="64"/>
      <c r="S35" s="65"/>
    </row>
    <row r="36" spans="1:19" s="67" customFormat="1" ht="12.95" customHeight="1" x14ac:dyDescent="0.2">
      <c r="A36" s="68"/>
      <c r="B36" s="203"/>
      <c r="C36" s="204"/>
      <c r="D36" s="204"/>
      <c r="E36" s="205"/>
      <c r="F36" s="206"/>
      <c r="G36" s="206"/>
      <c r="H36" s="207"/>
      <c r="I36" s="217" t="s">
        <v>21</v>
      </c>
      <c r="J36" s="75" t="s">
        <v>7</v>
      </c>
      <c r="K36" s="209" t="str">
        <f>UPPER(IF(OR(J36="a",J36="as"),F35,IF(OR(J36="b",J36="bs"),F37,)))</f>
        <v>PASARÉT TENISZKLUB I.</v>
      </c>
      <c r="L36" s="222"/>
      <c r="M36" s="201"/>
      <c r="N36" s="219"/>
      <c r="O36" s="219"/>
      <c r="P36" s="219"/>
      <c r="Q36" s="63"/>
      <c r="R36" s="64"/>
      <c r="S36" s="65"/>
    </row>
    <row r="37" spans="1:19" s="67" customFormat="1" ht="12.95" customHeight="1" x14ac:dyDescent="0.2">
      <c r="A37" s="54">
        <v>16</v>
      </c>
      <c r="B37" s="196" t="str">
        <f>IF($E37="","",VLOOKUP($E37,'[1]1MD ELO'!$A$7:$O$22,14))</f>
        <v/>
      </c>
      <c r="C37" s="197" t="str">
        <f>IF($E37="","",VLOOKUP($E37,'[1]1MD ELO'!$A$7:$O$22,15))</f>
        <v/>
      </c>
      <c r="D37" s="197" t="str">
        <f>IF($E37="","",VLOOKUP($E37,'[1]1MD ELO'!$A$7:$O$22,5))</f>
        <v/>
      </c>
      <c r="E37" s="198"/>
      <c r="F37" s="199" t="s">
        <v>120</v>
      </c>
      <c r="G37" s="199" t="str">
        <f>IF($E37="","",VLOOKUP($E37,'[1]1MD ELO'!$A$7:$O$22,3))</f>
        <v/>
      </c>
      <c r="H37" s="212"/>
      <c r="I37" s="199" t="str">
        <f>IF($E37="","",VLOOKUP($E37,'[1]1MD ELO'!$A$7:$O$22,4))</f>
        <v/>
      </c>
      <c r="J37" s="223"/>
      <c r="K37" s="201"/>
      <c r="L37" s="201"/>
      <c r="M37" s="201"/>
      <c r="N37" s="219"/>
      <c r="O37" s="219"/>
      <c r="P37" s="219"/>
      <c r="Q37" s="63"/>
      <c r="R37" s="64"/>
      <c r="S37" s="65"/>
    </row>
    <row r="38" spans="1:19" s="67" customFormat="1" ht="9.6" customHeight="1" x14ac:dyDescent="0.2">
      <c r="A38" s="230"/>
      <c r="B38" s="205"/>
      <c r="C38" s="205"/>
      <c r="D38" s="205"/>
      <c r="E38" s="205"/>
      <c r="F38" s="225"/>
      <c r="G38" s="225"/>
      <c r="H38" s="229"/>
      <c r="I38" s="201"/>
      <c r="J38" s="216"/>
      <c r="K38" s="201"/>
      <c r="L38" s="201"/>
      <c r="M38" s="201"/>
      <c r="N38" s="219"/>
      <c r="O38" s="219"/>
      <c r="P38" s="219"/>
      <c r="Q38" s="63"/>
      <c r="R38" s="64"/>
      <c r="S38" s="65"/>
    </row>
    <row r="39" spans="1:19" s="67" customFormat="1" ht="9.6" customHeight="1" x14ac:dyDescent="0.2">
      <c r="A39" s="231"/>
      <c r="B39" s="232"/>
      <c r="C39" s="232"/>
      <c r="D39" s="232"/>
      <c r="E39" s="205"/>
      <c r="F39" s="232"/>
      <c r="G39" s="232"/>
      <c r="H39" s="232"/>
      <c r="I39" s="232"/>
      <c r="J39" s="205"/>
      <c r="K39" s="232"/>
      <c r="L39" s="232"/>
      <c r="M39" s="232"/>
      <c r="N39" s="233"/>
      <c r="O39" s="233"/>
      <c r="P39" s="233"/>
      <c r="Q39" s="63"/>
      <c r="R39" s="64"/>
      <c r="S39" s="65"/>
    </row>
    <row r="40" spans="1:19" s="67" customFormat="1" ht="9.6" customHeight="1" x14ac:dyDescent="0.2">
      <c r="A40" s="230"/>
      <c r="B40" s="205"/>
      <c r="C40" s="205"/>
      <c r="D40" s="205"/>
      <c r="E40" s="205"/>
      <c r="F40" s="232"/>
      <c r="G40" s="232"/>
      <c r="I40" s="232"/>
      <c r="J40" s="205"/>
      <c r="K40" s="232"/>
      <c r="L40" s="232"/>
      <c r="M40" s="234"/>
      <c r="N40" s="205"/>
      <c r="O40" s="232"/>
      <c r="P40" s="233"/>
      <c r="Q40" s="63"/>
      <c r="R40" s="64"/>
      <c r="S40" s="65"/>
    </row>
    <row r="41" spans="1:19" s="67" customFormat="1" ht="9.6" customHeight="1" x14ac:dyDescent="0.2">
      <c r="A41" s="230"/>
      <c r="B41" s="232"/>
      <c r="C41" s="232"/>
      <c r="D41" s="232"/>
      <c r="E41" s="205"/>
      <c r="F41" s="232"/>
      <c r="G41" s="232"/>
      <c r="H41" s="232"/>
      <c r="I41" s="232"/>
      <c r="J41" s="205"/>
      <c r="K41" s="232"/>
      <c r="L41" s="232"/>
      <c r="M41" s="232"/>
      <c r="N41" s="233"/>
      <c r="O41" s="232"/>
      <c r="P41" s="233"/>
      <c r="Q41" s="63"/>
      <c r="R41" s="64"/>
      <c r="S41" s="65"/>
    </row>
    <row r="42" spans="1:19" s="67" customFormat="1" ht="9.6" customHeight="1" x14ac:dyDescent="0.2">
      <c r="A42" s="230"/>
      <c r="B42" s="205"/>
      <c r="C42" s="205"/>
      <c r="D42" s="205"/>
      <c r="E42" s="205"/>
      <c r="F42" s="232"/>
      <c r="G42" s="232"/>
      <c r="I42" s="234"/>
      <c r="J42" s="205"/>
      <c r="K42" s="232"/>
      <c r="L42" s="232"/>
      <c r="M42" s="232"/>
      <c r="N42" s="233"/>
      <c r="O42" s="233"/>
      <c r="P42" s="233"/>
      <c r="Q42" s="63"/>
      <c r="R42" s="64"/>
      <c r="S42" s="65"/>
    </row>
    <row r="43" spans="1:19" s="67" customFormat="1" ht="9.6" customHeight="1" x14ac:dyDescent="0.2">
      <c r="A43" s="230"/>
      <c r="B43" s="232"/>
      <c r="C43" s="232"/>
      <c r="D43" s="232"/>
      <c r="E43" s="205"/>
      <c r="F43" s="232"/>
      <c r="G43" s="232"/>
      <c r="H43" s="232"/>
      <c r="I43" s="232"/>
      <c r="J43" s="205"/>
      <c r="K43" s="232"/>
      <c r="L43" s="235"/>
      <c r="M43" s="232"/>
      <c r="N43" s="233"/>
      <c r="O43" s="233"/>
      <c r="P43" s="233"/>
      <c r="Q43" s="63"/>
      <c r="R43" s="64"/>
      <c r="S43" s="65"/>
    </row>
    <row r="44" spans="1:19" s="67" customFormat="1" ht="9.6" customHeight="1" x14ac:dyDescent="0.2">
      <c r="A44" s="230"/>
      <c r="B44" s="205"/>
      <c r="C44" s="205"/>
      <c r="D44" s="205"/>
      <c r="E44" s="205"/>
      <c r="F44" s="232"/>
      <c r="G44" s="232"/>
      <c r="I44" s="232"/>
      <c r="J44" s="205"/>
      <c r="K44" s="234"/>
      <c r="L44" s="205"/>
      <c r="M44" s="232"/>
      <c r="N44" s="233"/>
      <c r="O44" s="233"/>
      <c r="P44" s="233"/>
      <c r="Q44" s="63"/>
      <c r="R44" s="64"/>
      <c r="S44" s="65"/>
    </row>
    <row r="45" spans="1:19" s="67" customFormat="1" ht="9.6" customHeight="1" x14ac:dyDescent="0.2">
      <c r="A45" s="230"/>
      <c r="B45" s="232"/>
      <c r="C45" s="232"/>
      <c r="D45" s="232"/>
      <c r="E45" s="205"/>
      <c r="F45" s="232"/>
      <c r="G45" s="232"/>
      <c r="H45" s="232"/>
      <c r="I45" s="232"/>
      <c r="J45" s="205"/>
      <c r="K45" s="232"/>
      <c r="L45" s="232"/>
      <c r="M45" s="232"/>
      <c r="N45" s="233"/>
      <c r="O45" s="233"/>
      <c r="P45" s="233"/>
      <c r="Q45" s="63"/>
      <c r="R45" s="64"/>
      <c r="S45" s="65"/>
    </row>
    <row r="46" spans="1:19" s="67" customFormat="1" ht="9.6" customHeight="1" x14ac:dyDescent="0.2">
      <c r="A46" s="230"/>
      <c r="B46" s="205"/>
      <c r="C46" s="205"/>
      <c r="D46" s="205"/>
      <c r="E46" s="205"/>
      <c r="F46" s="232"/>
      <c r="G46" s="232"/>
      <c r="I46" s="234"/>
      <c r="J46" s="205"/>
      <c r="K46" s="232"/>
      <c r="L46" s="232"/>
      <c r="M46" s="232"/>
      <c r="N46" s="233"/>
      <c r="O46" s="233"/>
      <c r="P46" s="233"/>
      <c r="Q46" s="63"/>
      <c r="R46" s="64"/>
      <c r="S46" s="65"/>
    </row>
    <row r="47" spans="1:19" s="67" customFormat="1" ht="9.6" customHeight="1" x14ac:dyDescent="0.2">
      <c r="A47" s="231"/>
      <c r="B47" s="232"/>
      <c r="C47" s="232"/>
      <c r="D47" s="232"/>
      <c r="E47" s="205"/>
      <c r="F47" s="232"/>
      <c r="G47" s="232"/>
      <c r="H47" s="232"/>
      <c r="I47" s="232"/>
      <c r="J47" s="205"/>
      <c r="K47" s="232"/>
      <c r="L47" s="232"/>
      <c r="M47" s="232"/>
      <c r="N47" s="232"/>
      <c r="O47" s="61"/>
      <c r="P47" s="61"/>
      <c r="Q47" s="63"/>
      <c r="R47" s="64"/>
      <c r="S47" s="65"/>
    </row>
    <row r="48" spans="1:19" s="113" customFormat="1" ht="6.75" customHeight="1" x14ac:dyDescent="0.2">
      <c r="A48" s="107"/>
      <c r="B48" s="107"/>
      <c r="C48" s="107"/>
      <c r="D48" s="107"/>
      <c r="E48" s="107"/>
      <c r="F48" s="236"/>
      <c r="G48" s="236"/>
      <c r="H48" s="236"/>
      <c r="I48" s="236"/>
      <c r="J48" s="109"/>
      <c r="K48" s="110"/>
      <c r="L48" s="111"/>
      <c r="M48" s="110"/>
      <c r="N48" s="111"/>
      <c r="O48" s="110"/>
      <c r="P48" s="111"/>
      <c r="Q48" s="110"/>
      <c r="R48" s="111"/>
      <c r="S48" s="112"/>
    </row>
    <row r="49" spans="1:18" s="126" customFormat="1" ht="10.5" customHeight="1" x14ac:dyDescent="0.2">
      <c r="A49" s="114" t="s">
        <v>10</v>
      </c>
      <c r="B49" s="115"/>
      <c r="C49" s="115"/>
      <c r="D49" s="116"/>
      <c r="E49" s="117" t="s">
        <v>29</v>
      </c>
      <c r="F49" s="118" t="s">
        <v>30</v>
      </c>
      <c r="G49" s="117"/>
      <c r="H49" s="119"/>
      <c r="I49" s="120"/>
      <c r="J49" s="117" t="s">
        <v>29</v>
      </c>
      <c r="K49" s="118" t="s">
        <v>31</v>
      </c>
      <c r="L49" s="121"/>
      <c r="M49" s="118" t="s">
        <v>32</v>
      </c>
      <c r="N49" s="122"/>
      <c r="O49" s="123" t="s">
        <v>33</v>
      </c>
      <c r="P49" s="123"/>
      <c r="Q49" s="124"/>
      <c r="R49" s="125"/>
    </row>
    <row r="50" spans="1:18" s="126" customFormat="1" ht="9" customHeight="1" x14ac:dyDescent="0.2">
      <c r="A50" s="237" t="s">
        <v>34</v>
      </c>
      <c r="B50" s="238"/>
      <c r="C50" s="239"/>
      <c r="D50" s="240"/>
      <c r="E50" s="241">
        <v>1</v>
      </c>
      <c r="F50" s="127" t="str">
        <f>IF(E50&gt;$R$57,,UPPER(VLOOKUP(E50,'[1]1MD ELO'!$A$7:$Q$134,2)))</f>
        <v/>
      </c>
      <c r="G50" s="133"/>
      <c r="H50" s="127"/>
      <c r="I50" s="134"/>
      <c r="J50" s="242" t="s">
        <v>35</v>
      </c>
      <c r="K50" s="243"/>
      <c r="L50" s="244"/>
      <c r="M50" s="243"/>
      <c r="N50" s="245"/>
      <c r="O50" s="246" t="s">
        <v>36</v>
      </c>
      <c r="P50" s="247"/>
      <c r="Q50" s="247"/>
      <c r="R50" s="248"/>
    </row>
    <row r="51" spans="1:18" s="126" customFormat="1" ht="9" customHeight="1" x14ac:dyDescent="0.2">
      <c r="A51" s="249" t="s">
        <v>37</v>
      </c>
      <c r="B51" s="250"/>
      <c r="C51" s="251"/>
      <c r="D51" s="252"/>
      <c r="E51" s="241">
        <v>2</v>
      </c>
      <c r="F51" s="127" t="str">
        <f>IF(E51&gt;$R$57,,UPPER(VLOOKUP(E51,'[1]1MD ELO'!$A$7:$Q$134,2)))</f>
        <v/>
      </c>
      <c r="G51" s="133"/>
      <c r="H51" s="127"/>
      <c r="I51" s="134"/>
      <c r="J51" s="242" t="s">
        <v>38</v>
      </c>
      <c r="K51" s="243"/>
      <c r="L51" s="244"/>
      <c r="M51" s="243"/>
      <c r="N51" s="245"/>
      <c r="O51" s="253"/>
      <c r="P51" s="254"/>
      <c r="Q51" s="250"/>
      <c r="R51" s="255"/>
    </row>
    <row r="52" spans="1:18" s="126" customFormat="1" ht="9" customHeight="1" x14ac:dyDescent="0.2">
      <c r="A52" s="148"/>
      <c r="B52" s="149"/>
      <c r="C52" s="150"/>
      <c r="D52" s="151"/>
      <c r="E52" s="241">
        <v>3</v>
      </c>
      <c r="F52" s="127" t="str">
        <f>IF(E52&gt;$R$57,,UPPER(VLOOKUP(E52,'[1]1MD ELO'!$A$7:$Q$134,2)))</f>
        <v/>
      </c>
      <c r="G52" s="133"/>
      <c r="H52" s="127"/>
      <c r="I52" s="134"/>
      <c r="J52" s="242" t="s">
        <v>39</v>
      </c>
      <c r="K52" s="243"/>
      <c r="L52" s="244"/>
      <c r="M52" s="243"/>
      <c r="N52" s="245"/>
      <c r="O52" s="246" t="s">
        <v>40</v>
      </c>
      <c r="P52" s="247"/>
      <c r="Q52" s="247"/>
      <c r="R52" s="248"/>
    </row>
    <row r="53" spans="1:18" s="126" customFormat="1" ht="9" customHeight="1" x14ac:dyDescent="0.2">
      <c r="A53" s="152"/>
      <c r="B53" s="37"/>
      <c r="C53" s="37"/>
      <c r="D53" s="153"/>
      <c r="E53" s="241">
        <v>4</v>
      </c>
      <c r="F53" s="127" t="str">
        <f>IF(E53&gt;$R$57,,UPPER(VLOOKUP(E53,'[1]1MD ELO'!$A$7:$Q$134,2)))</f>
        <v/>
      </c>
      <c r="G53" s="133"/>
      <c r="H53" s="127"/>
      <c r="I53" s="134"/>
      <c r="J53" s="242" t="s">
        <v>41</v>
      </c>
      <c r="K53" s="243"/>
      <c r="L53" s="244"/>
      <c r="M53" s="243"/>
      <c r="N53" s="245"/>
      <c r="O53" s="243"/>
      <c r="P53" s="244"/>
      <c r="Q53" s="243"/>
      <c r="R53" s="245"/>
    </row>
    <row r="54" spans="1:18" s="126" customFormat="1" ht="9" customHeight="1" x14ac:dyDescent="0.2">
      <c r="A54" s="154"/>
      <c r="B54" s="155"/>
      <c r="C54" s="155"/>
      <c r="D54" s="156"/>
      <c r="E54" s="241"/>
      <c r="F54" s="127"/>
      <c r="G54" s="133"/>
      <c r="H54" s="127"/>
      <c r="I54" s="134"/>
      <c r="J54" s="242" t="s">
        <v>42</v>
      </c>
      <c r="K54" s="243"/>
      <c r="L54" s="244"/>
      <c r="M54" s="243"/>
      <c r="N54" s="245"/>
      <c r="O54" s="250"/>
      <c r="P54" s="254"/>
      <c r="Q54" s="250"/>
      <c r="R54" s="255"/>
    </row>
    <row r="55" spans="1:18" s="126" customFormat="1" ht="9" customHeight="1" x14ac:dyDescent="0.2">
      <c r="A55" s="157"/>
      <c r="B55" s="158"/>
      <c r="C55" s="37"/>
      <c r="D55" s="153"/>
      <c r="E55" s="241"/>
      <c r="F55" s="127"/>
      <c r="G55" s="133"/>
      <c r="H55" s="127"/>
      <c r="I55" s="134"/>
      <c r="J55" s="242" t="s">
        <v>43</v>
      </c>
      <c r="K55" s="243"/>
      <c r="L55" s="244"/>
      <c r="M55" s="243"/>
      <c r="N55" s="245"/>
      <c r="O55" s="246" t="s">
        <v>44</v>
      </c>
      <c r="P55" s="247"/>
      <c r="Q55" s="247"/>
      <c r="R55" s="248"/>
    </row>
    <row r="56" spans="1:18" s="126" customFormat="1" ht="9" customHeight="1" x14ac:dyDescent="0.2">
      <c r="A56" s="157"/>
      <c r="B56" s="158"/>
      <c r="C56" s="159"/>
      <c r="D56" s="160"/>
      <c r="E56" s="241"/>
      <c r="F56" s="127"/>
      <c r="G56" s="133"/>
      <c r="H56" s="127"/>
      <c r="I56" s="134"/>
      <c r="J56" s="242" t="s">
        <v>45</v>
      </c>
      <c r="K56" s="243"/>
      <c r="L56" s="244"/>
      <c r="M56" s="243"/>
      <c r="N56" s="245"/>
      <c r="O56" s="243"/>
      <c r="P56" s="244"/>
      <c r="Q56" s="243"/>
      <c r="R56" s="245"/>
    </row>
    <row r="57" spans="1:18" s="126" customFormat="1" ht="9" customHeight="1" x14ac:dyDescent="0.2">
      <c r="A57" s="161"/>
      <c r="B57" s="162"/>
      <c r="C57" s="163"/>
      <c r="D57" s="164"/>
      <c r="E57" s="256"/>
      <c r="F57" s="145"/>
      <c r="G57" s="165"/>
      <c r="H57" s="145"/>
      <c r="I57" s="166"/>
      <c r="J57" s="257" t="s">
        <v>46</v>
      </c>
      <c r="K57" s="250"/>
      <c r="L57" s="254"/>
      <c r="M57" s="250"/>
      <c r="N57" s="255"/>
      <c r="O57" s="250" t="str">
        <f>R4</f>
        <v>Kovács Annamária</v>
      </c>
      <c r="P57" s="254"/>
      <c r="Q57" s="250"/>
      <c r="R57" s="168">
        <f>MIN(4,'[1]1MD ELO'!Q5)</f>
        <v>4</v>
      </c>
    </row>
  </sheetData>
  <mergeCells count="1">
    <mergeCell ref="A4:C4"/>
  </mergeCells>
  <conditionalFormatting sqref="B39 B41 B43 B45 B47">
    <cfRule type="cellIs" dxfId="64" priority="10" stopIfTrue="1" operator="equal">
      <formula>"QA"</formula>
    </cfRule>
    <cfRule type="cellIs" dxfId="63" priority="11" stopIfTrue="1" operator="equal">
      <formula>"DA"</formula>
    </cfRule>
  </conditionalFormatting>
  <conditionalFormatting sqref="E7 E9 E11 E13 E15 E17 E19 E21 E23 E25 E27 E29 E31 E33 E35 E37">
    <cfRule type="expression" dxfId="62" priority="13" stopIfTrue="1">
      <formula>$E7&lt;5</formula>
    </cfRule>
  </conditionalFormatting>
  <conditionalFormatting sqref="E39 E41 E43 E45 E47">
    <cfRule type="expression" dxfId="61" priority="5" stopIfTrue="1">
      <formula>AND($E39&lt;9,$C39&gt;0)</formula>
    </cfRule>
  </conditionalFormatting>
  <conditionalFormatting sqref="F7 F9 F11 F13 F15 F17 F19 F21 F23 F25 F27 F29 F31 F33 F35 F37">
    <cfRule type="cellIs" dxfId="60" priority="14" stopIfTrue="1" operator="equal">
      <formula>"Bye"</formula>
    </cfRule>
  </conditionalFormatting>
  <conditionalFormatting sqref="F39 F41 F43 F45 F47">
    <cfRule type="cellIs" dxfId="59" priority="6" stopIfTrue="1" operator="equal">
      <formula>"Bye"</formula>
    </cfRule>
    <cfRule type="expression" dxfId="58" priority="7" stopIfTrue="1">
      <formula>AND($E39&lt;9,$C39&gt;0)</formula>
    </cfRule>
  </conditionalFormatting>
  <conditionalFormatting sqref="H7 H9 H11 H13 H15 H17 H19 H21 H23 H25 H27 H29 H31 H33 H35 H37 G39:I39 G41:I41 G43:I43 G45:I45 G47:I47">
    <cfRule type="expression" dxfId="57" priority="1" stopIfTrue="1">
      <formula>AND($E7&lt;9,$C7&gt;0)</formula>
    </cfRule>
  </conditionalFormatting>
  <conditionalFormatting sqref="I8 K10 I12 M14 I16 K18 I20 O22 I24 K26 I28 M30 I32 K34 I36 M40 I42 K44 I46">
    <cfRule type="expression" dxfId="56" priority="2" stopIfTrue="1">
      <formula>AND($O$1="CU",I8="Umpire")</formula>
    </cfRule>
    <cfRule type="expression" dxfId="55" priority="3" stopIfTrue="1">
      <formula>AND($O$1="CU",I8&lt;&gt;"Umpire",J8&lt;&gt;"")</formula>
    </cfRule>
    <cfRule type="expression" dxfId="54" priority="4" stopIfTrue="1">
      <formula>AND($O$1="CU",I8&lt;&gt;"Umpire")</formula>
    </cfRule>
  </conditionalFormatting>
  <conditionalFormatting sqref="J8 L10 J12 N14 J16 L18 J20 P22 J24 L26 J28 N30 J32 L34 J36 R57">
    <cfRule type="expression" dxfId="53" priority="12" stopIfTrue="1">
      <formula>$O$1="CU"</formula>
    </cfRule>
  </conditionalFormatting>
  <conditionalFormatting sqref="K8 M10 K12 O14 K16 M18 K20 Q22 K24 M26 K28 O30 K32 M34 K36 O40 K42 M44 K46">
    <cfRule type="expression" dxfId="52" priority="8" stopIfTrue="1">
      <formula>J8="as"</formula>
    </cfRule>
    <cfRule type="expression" dxfId="51" priority="9" stopIfTrue="1">
      <formula>J8="bs"</formula>
    </cfRule>
  </conditionalFormatting>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1]!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9458" r:id="rId5" name="Button 2">
              <controlPr defaultSize="0" print="0" autoFill="0" autoPict="0" macro="[1]!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zoomScale="80" zoomScaleNormal="80" workbookViewId="0">
      <selection activeCell="Q27" sqref="Q27"/>
    </sheetView>
  </sheetViews>
  <sheetFormatPr defaultRowHeight="12.75" x14ac:dyDescent="0.2"/>
  <cols>
    <col min="1" max="2" width="3.28515625" customWidth="1"/>
    <col min="3" max="3" width="4.7109375" customWidth="1"/>
    <col min="4" max="4" width="6.5703125" customWidth="1"/>
    <col min="5" max="5" width="4.28515625" customWidth="1"/>
    <col min="6" max="6" width="17.140625" customWidth="1"/>
    <col min="7" max="7" width="6.42578125" customWidth="1"/>
    <col min="8" max="8" width="7.7109375" customWidth="1"/>
    <col min="9" max="9" width="5.85546875" customWidth="1"/>
    <col min="10" max="10" width="1.7109375" style="169" customWidth="1"/>
    <col min="11" max="11" width="10.7109375" customWidth="1"/>
    <col min="12" max="12" width="1.7109375" style="169" customWidth="1"/>
    <col min="13" max="13" width="10.7109375" customWidth="1"/>
    <col min="14" max="14" width="1.7109375" style="170" customWidth="1"/>
    <col min="15" max="15" width="10.7109375" customWidth="1"/>
    <col min="16" max="16" width="1.7109375" style="169" customWidth="1"/>
    <col min="17" max="17" width="10.7109375" customWidth="1"/>
    <col min="18" max="18" width="1.7109375" style="170" customWidth="1"/>
    <col min="19" max="19" width="9.140625" hidden="1" customWidth="1"/>
    <col min="20" max="20" width="8.7109375" customWidth="1"/>
    <col min="21" max="21" width="9.140625" hidden="1" customWidth="1"/>
    <col min="25" max="34" width="9.140625" hidden="1" customWidth="1"/>
    <col min="35" max="37" width="9.140625" customWidth="1"/>
    <col min="257" max="258" width="3.28515625" customWidth="1"/>
    <col min="259" max="259" width="4.7109375" customWidth="1"/>
    <col min="260" max="260" width="6.5703125" customWidth="1"/>
    <col min="261" max="261" width="4.28515625" customWidth="1"/>
    <col min="262" max="262" width="17.140625" customWidth="1"/>
    <col min="263" max="263" width="6.42578125" customWidth="1"/>
    <col min="264" max="264" width="7.7109375" customWidth="1"/>
    <col min="265" max="265" width="5.85546875" customWidth="1"/>
    <col min="266" max="266" width="1.7109375" customWidth="1"/>
    <col min="267" max="267" width="10.7109375" customWidth="1"/>
    <col min="268" max="268" width="1.7109375" customWidth="1"/>
    <col min="269" max="269" width="10.7109375" customWidth="1"/>
    <col min="270" max="270" width="1.7109375" customWidth="1"/>
    <col min="271" max="271" width="10.7109375" customWidth="1"/>
    <col min="272" max="272" width="1.7109375" customWidth="1"/>
    <col min="273" max="273" width="10.7109375" customWidth="1"/>
    <col min="274" max="274" width="1.7109375" customWidth="1"/>
    <col min="275" max="275" width="0" hidden="1" customWidth="1"/>
    <col min="276" max="276" width="8.7109375" customWidth="1"/>
    <col min="277" max="277" width="0" hidden="1" customWidth="1"/>
    <col min="281" max="290" width="0" hidden="1" customWidth="1"/>
    <col min="291" max="293" width="9.140625" customWidth="1"/>
    <col min="513" max="514" width="3.28515625" customWidth="1"/>
    <col min="515" max="515" width="4.7109375" customWidth="1"/>
    <col min="516" max="516" width="6.5703125" customWidth="1"/>
    <col min="517" max="517" width="4.28515625" customWidth="1"/>
    <col min="518" max="518" width="17.140625" customWidth="1"/>
    <col min="519" max="519" width="6.42578125" customWidth="1"/>
    <col min="520" max="520" width="7.7109375" customWidth="1"/>
    <col min="521" max="521" width="5.85546875" customWidth="1"/>
    <col min="522" max="522" width="1.7109375" customWidth="1"/>
    <col min="523" max="523" width="10.7109375" customWidth="1"/>
    <col min="524" max="524" width="1.7109375" customWidth="1"/>
    <col min="525" max="525" width="10.7109375" customWidth="1"/>
    <col min="526" max="526" width="1.7109375" customWidth="1"/>
    <col min="527" max="527" width="10.7109375" customWidth="1"/>
    <col min="528" max="528" width="1.7109375" customWidth="1"/>
    <col min="529" max="529" width="10.7109375" customWidth="1"/>
    <col min="530" max="530" width="1.7109375" customWidth="1"/>
    <col min="531" max="531" width="0" hidden="1" customWidth="1"/>
    <col min="532" max="532" width="8.7109375" customWidth="1"/>
    <col min="533" max="533" width="0" hidden="1" customWidth="1"/>
    <col min="537" max="546" width="0" hidden="1" customWidth="1"/>
    <col min="547" max="549" width="9.140625" customWidth="1"/>
    <col min="769" max="770" width="3.28515625" customWidth="1"/>
    <col min="771" max="771" width="4.7109375" customWidth="1"/>
    <col min="772" max="772" width="6.5703125" customWidth="1"/>
    <col min="773" max="773" width="4.28515625" customWidth="1"/>
    <col min="774" max="774" width="17.140625" customWidth="1"/>
    <col min="775" max="775" width="6.42578125" customWidth="1"/>
    <col min="776" max="776" width="7.7109375" customWidth="1"/>
    <col min="777" max="777" width="5.85546875" customWidth="1"/>
    <col min="778" max="778" width="1.7109375" customWidth="1"/>
    <col min="779" max="779" width="10.7109375" customWidth="1"/>
    <col min="780" max="780" width="1.7109375" customWidth="1"/>
    <col min="781" max="781" width="10.7109375" customWidth="1"/>
    <col min="782" max="782" width="1.7109375" customWidth="1"/>
    <col min="783" max="783" width="10.7109375" customWidth="1"/>
    <col min="784" max="784" width="1.7109375" customWidth="1"/>
    <col min="785" max="785" width="10.7109375" customWidth="1"/>
    <col min="786" max="786" width="1.7109375" customWidth="1"/>
    <col min="787" max="787" width="0" hidden="1" customWidth="1"/>
    <col min="788" max="788" width="8.7109375" customWidth="1"/>
    <col min="789" max="789" width="0" hidden="1" customWidth="1"/>
    <col min="793" max="802" width="0" hidden="1" customWidth="1"/>
    <col min="803" max="805" width="9.140625" customWidth="1"/>
    <col min="1025" max="1026" width="3.28515625" customWidth="1"/>
    <col min="1027" max="1027" width="4.7109375" customWidth="1"/>
    <col min="1028" max="1028" width="6.5703125" customWidth="1"/>
    <col min="1029" max="1029" width="4.28515625" customWidth="1"/>
    <col min="1030" max="1030" width="17.140625" customWidth="1"/>
    <col min="1031" max="1031" width="6.42578125" customWidth="1"/>
    <col min="1032" max="1032" width="7.7109375" customWidth="1"/>
    <col min="1033" max="1033" width="5.85546875" customWidth="1"/>
    <col min="1034" max="1034" width="1.7109375" customWidth="1"/>
    <col min="1035" max="1035" width="10.7109375" customWidth="1"/>
    <col min="1036" max="1036" width="1.7109375" customWidth="1"/>
    <col min="1037" max="1037" width="10.7109375" customWidth="1"/>
    <col min="1038" max="1038" width="1.7109375" customWidth="1"/>
    <col min="1039" max="1039" width="10.7109375" customWidth="1"/>
    <col min="1040" max="1040" width="1.7109375" customWidth="1"/>
    <col min="1041" max="1041" width="10.7109375" customWidth="1"/>
    <col min="1042" max="1042" width="1.7109375" customWidth="1"/>
    <col min="1043" max="1043" width="0" hidden="1" customWidth="1"/>
    <col min="1044" max="1044" width="8.7109375" customWidth="1"/>
    <col min="1045" max="1045" width="0" hidden="1" customWidth="1"/>
    <col min="1049" max="1058" width="0" hidden="1" customWidth="1"/>
    <col min="1059" max="1061" width="9.140625" customWidth="1"/>
    <col min="1281" max="1282" width="3.28515625" customWidth="1"/>
    <col min="1283" max="1283" width="4.7109375" customWidth="1"/>
    <col min="1284" max="1284" width="6.5703125" customWidth="1"/>
    <col min="1285" max="1285" width="4.28515625" customWidth="1"/>
    <col min="1286" max="1286" width="17.140625" customWidth="1"/>
    <col min="1287" max="1287" width="6.42578125" customWidth="1"/>
    <col min="1288" max="1288" width="7.7109375" customWidth="1"/>
    <col min="1289" max="1289" width="5.85546875" customWidth="1"/>
    <col min="1290" max="1290" width="1.7109375" customWidth="1"/>
    <col min="1291" max="1291" width="10.7109375" customWidth="1"/>
    <col min="1292" max="1292" width="1.7109375" customWidth="1"/>
    <col min="1293" max="1293" width="10.7109375" customWidth="1"/>
    <col min="1294" max="1294" width="1.7109375" customWidth="1"/>
    <col min="1295" max="1295" width="10.7109375" customWidth="1"/>
    <col min="1296" max="1296" width="1.7109375" customWidth="1"/>
    <col min="1297" max="1297" width="10.7109375" customWidth="1"/>
    <col min="1298" max="1298" width="1.7109375" customWidth="1"/>
    <col min="1299" max="1299" width="0" hidden="1" customWidth="1"/>
    <col min="1300" max="1300" width="8.7109375" customWidth="1"/>
    <col min="1301" max="1301" width="0" hidden="1" customWidth="1"/>
    <col min="1305" max="1314" width="0" hidden="1" customWidth="1"/>
    <col min="1315" max="1317" width="9.140625" customWidth="1"/>
    <col min="1537" max="1538" width="3.28515625" customWidth="1"/>
    <col min="1539" max="1539" width="4.7109375" customWidth="1"/>
    <col min="1540" max="1540" width="6.5703125" customWidth="1"/>
    <col min="1541" max="1541" width="4.28515625" customWidth="1"/>
    <col min="1542" max="1542" width="17.140625" customWidth="1"/>
    <col min="1543" max="1543" width="6.42578125" customWidth="1"/>
    <col min="1544" max="1544" width="7.7109375" customWidth="1"/>
    <col min="1545" max="1545" width="5.85546875" customWidth="1"/>
    <col min="1546" max="1546" width="1.7109375" customWidth="1"/>
    <col min="1547" max="1547" width="10.7109375" customWidth="1"/>
    <col min="1548" max="1548" width="1.7109375" customWidth="1"/>
    <col min="1549" max="1549" width="10.7109375" customWidth="1"/>
    <col min="1550" max="1550" width="1.7109375" customWidth="1"/>
    <col min="1551" max="1551" width="10.7109375" customWidth="1"/>
    <col min="1552" max="1552" width="1.7109375" customWidth="1"/>
    <col min="1553" max="1553" width="10.7109375" customWidth="1"/>
    <col min="1554" max="1554" width="1.7109375" customWidth="1"/>
    <col min="1555" max="1555" width="0" hidden="1" customWidth="1"/>
    <col min="1556" max="1556" width="8.7109375" customWidth="1"/>
    <col min="1557" max="1557" width="0" hidden="1" customWidth="1"/>
    <col min="1561" max="1570" width="0" hidden="1" customWidth="1"/>
    <col min="1571" max="1573" width="9.140625" customWidth="1"/>
    <col min="1793" max="1794" width="3.28515625" customWidth="1"/>
    <col min="1795" max="1795" width="4.7109375" customWidth="1"/>
    <col min="1796" max="1796" width="6.5703125" customWidth="1"/>
    <col min="1797" max="1797" width="4.28515625" customWidth="1"/>
    <col min="1798" max="1798" width="17.140625" customWidth="1"/>
    <col min="1799" max="1799" width="6.42578125" customWidth="1"/>
    <col min="1800" max="1800" width="7.7109375" customWidth="1"/>
    <col min="1801" max="1801" width="5.85546875" customWidth="1"/>
    <col min="1802" max="1802" width="1.7109375" customWidth="1"/>
    <col min="1803" max="1803" width="10.7109375" customWidth="1"/>
    <col min="1804" max="1804" width="1.7109375" customWidth="1"/>
    <col min="1805" max="1805" width="10.7109375" customWidth="1"/>
    <col min="1806" max="1806" width="1.7109375" customWidth="1"/>
    <col min="1807" max="1807" width="10.7109375" customWidth="1"/>
    <col min="1808" max="1808" width="1.7109375" customWidth="1"/>
    <col min="1809" max="1809" width="10.7109375" customWidth="1"/>
    <col min="1810" max="1810" width="1.7109375" customWidth="1"/>
    <col min="1811" max="1811" width="0" hidden="1" customWidth="1"/>
    <col min="1812" max="1812" width="8.7109375" customWidth="1"/>
    <col min="1813" max="1813" width="0" hidden="1" customWidth="1"/>
    <col min="1817" max="1826" width="0" hidden="1" customWidth="1"/>
    <col min="1827" max="1829" width="9.140625" customWidth="1"/>
    <col min="2049" max="2050" width="3.28515625" customWidth="1"/>
    <col min="2051" max="2051" width="4.7109375" customWidth="1"/>
    <col min="2052" max="2052" width="6.5703125" customWidth="1"/>
    <col min="2053" max="2053" width="4.28515625" customWidth="1"/>
    <col min="2054" max="2054" width="17.140625" customWidth="1"/>
    <col min="2055" max="2055" width="6.42578125" customWidth="1"/>
    <col min="2056" max="2056" width="7.7109375" customWidth="1"/>
    <col min="2057" max="2057" width="5.85546875" customWidth="1"/>
    <col min="2058" max="2058" width="1.7109375" customWidth="1"/>
    <col min="2059" max="2059" width="10.7109375" customWidth="1"/>
    <col min="2060" max="2060" width="1.7109375" customWidth="1"/>
    <col min="2061" max="2061" width="10.7109375" customWidth="1"/>
    <col min="2062" max="2062" width="1.7109375" customWidth="1"/>
    <col min="2063" max="2063" width="10.7109375" customWidth="1"/>
    <col min="2064" max="2064" width="1.7109375" customWidth="1"/>
    <col min="2065" max="2065" width="10.7109375" customWidth="1"/>
    <col min="2066" max="2066" width="1.7109375" customWidth="1"/>
    <col min="2067" max="2067" width="0" hidden="1" customWidth="1"/>
    <col min="2068" max="2068" width="8.7109375" customWidth="1"/>
    <col min="2069" max="2069" width="0" hidden="1" customWidth="1"/>
    <col min="2073" max="2082" width="0" hidden="1" customWidth="1"/>
    <col min="2083" max="2085" width="9.140625" customWidth="1"/>
    <col min="2305" max="2306" width="3.28515625" customWidth="1"/>
    <col min="2307" max="2307" width="4.7109375" customWidth="1"/>
    <col min="2308" max="2308" width="6.5703125" customWidth="1"/>
    <col min="2309" max="2309" width="4.28515625" customWidth="1"/>
    <col min="2310" max="2310" width="17.140625" customWidth="1"/>
    <col min="2311" max="2311" width="6.42578125" customWidth="1"/>
    <col min="2312" max="2312" width="7.7109375" customWidth="1"/>
    <col min="2313" max="2313" width="5.85546875" customWidth="1"/>
    <col min="2314" max="2314" width="1.7109375" customWidth="1"/>
    <col min="2315" max="2315" width="10.7109375" customWidth="1"/>
    <col min="2316" max="2316" width="1.7109375" customWidth="1"/>
    <col min="2317" max="2317" width="10.7109375" customWidth="1"/>
    <col min="2318" max="2318" width="1.7109375" customWidth="1"/>
    <col min="2319" max="2319" width="10.7109375" customWidth="1"/>
    <col min="2320" max="2320" width="1.7109375" customWidth="1"/>
    <col min="2321" max="2321" width="10.7109375" customWidth="1"/>
    <col min="2322" max="2322" width="1.7109375" customWidth="1"/>
    <col min="2323" max="2323" width="0" hidden="1" customWidth="1"/>
    <col min="2324" max="2324" width="8.7109375" customWidth="1"/>
    <col min="2325" max="2325" width="0" hidden="1" customWidth="1"/>
    <col min="2329" max="2338" width="0" hidden="1" customWidth="1"/>
    <col min="2339" max="2341" width="9.140625" customWidth="1"/>
    <col min="2561" max="2562" width="3.28515625" customWidth="1"/>
    <col min="2563" max="2563" width="4.7109375" customWidth="1"/>
    <col min="2564" max="2564" width="6.5703125" customWidth="1"/>
    <col min="2565" max="2565" width="4.28515625" customWidth="1"/>
    <col min="2566" max="2566" width="17.140625" customWidth="1"/>
    <col min="2567" max="2567" width="6.42578125" customWidth="1"/>
    <col min="2568" max="2568" width="7.7109375" customWidth="1"/>
    <col min="2569" max="2569" width="5.85546875" customWidth="1"/>
    <col min="2570" max="2570" width="1.7109375" customWidth="1"/>
    <col min="2571" max="2571" width="10.7109375" customWidth="1"/>
    <col min="2572" max="2572" width="1.7109375" customWidth="1"/>
    <col min="2573" max="2573" width="10.7109375" customWidth="1"/>
    <col min="2574" max="2574" width="1.7109375" customWidth="1"/>
    <col min="2575" max="2575" width="10.7109375" customWidth="1"/>
    <col min="2576" max="2576" width="1.7109375" customWidth="1"/>
    <col min="2577" max="2577" width="10.7109375" customWidth="1"/>
    <col min="2578" max="2578" width="1.7109375" customWidth="1"/>
    <col min="2579" max="2579" width="0" hidden="1" customWidth="1"/>
    <col min="2580" max="2580" width="8.7109375" customWidth="1"/>
    <col min="2581" max="2581" width="0" hidden="1" customWidth="1"/>
    <col min="2585" max="2594" width="0" hidden="1" customWidth="1"/>
    <col min="2595" max="2597" width="9.140625" customWidth="1"/>
    <col min="2817" max="2818" width="3.28515625" customWidth="1"/>
    <col min="2819" max="2819" width="4.7109375" customWidth="1"/>
    <col min="2820" max="2820" width="6.5703125" customWidth="1"/>
    <col min="2821" max="2821" width="4.28515625" customWidth="1"/>
    <col min="2822" max="2822" width="17.140625" customWidth="1"/>
    <col min="2823" max="2823" width="6.42578125" customWidth="1"/>
    <col min="2824" max="2824" width="7.7109375" customWidth="1"/>
    <col min="2825" max="2825" width="5.85546875" customWidth="1"/>
    <col min="2826" max="2826" width="1.7109375" customWidth="1"/>
    <col min="2827" max="2827" width="10.7109375" customWidth="1"/>
    <col min="2828" max="2828" width="1.7109375" customWidth="1"/>
    <col min="2829" max="2829" width="10.7109375" customWidth="1"/>
    <col min="2830" max="2830" width="1.7109375" customWidth="1"/>
    <col min="2831" max="2831" width="10.7109375" customWidth="1"/>
    <col min="2832" max="2832" width="1.7109375" customWidth="1"/>
    <col min="2833" max="2833" width="10.7109375" customWidth="1"/>
    <col min="2834" max="2834" width="1.7109375" customWidth="1"/>
    <col min="2835" max="2835" width="0" hidden="1" customWidth="1"/>
    <col min="2836" max="2836" width="8.7109375" customWidth="1"/>
    <col min="2837" max="2837" width="0" hidden="1" customWidth="1"/>
    <col min="2841" max="2850" width="0" hidden="1" customWidth="1"/>
    <col min="2851" max="2853" width="9.140625" customWidth="1"/>
    <col min="3073" max="3074" width="3.28515625" customWidth="1"/>
    <col min="3075" max="3075" width="4.7109375" customWidth="1"/>
    <col min="3076" max="3076" width="6.5703125" customWidth="1"/>
    <col min="3077" max="3077" width="4.28515625" customWidth="1"/>
    <col min="3078" max="3078" width="17.140625" customWidth="1"/>
    <col min="3079" max="3079" width="6.42578125" customWidth="1"/>
    <col min="3080" max="3080" width="7.7109375" customWidth="1"/>
    <col min="3081" max="3081" width="5.85546875" customWidth="1"/>
    <col min="3082" max="3082" width="1.7109375" customWidth="1"/>
    <col min="3083" max="3083" width="10.7109375" customWidth="1"/>
    <col min="3084" max="3084" width="1.7109375" customWidth="1"/>
    <col min="3085" max="3085" width="10.7109375" customWidth="1"/>
    <col min="3086" max="3086" width="1.7109375" customWidth="1"/>
    <col min="3087" max="3087" width="10.7109375" customWidth="1"/>
    <col min="3088" max="3088" width="1.7109375" customWidth="1"/>
    <col min="3089" max="3089" width="10.7109375" customWidth="1"/>
    <col min="3090" max="3090" width="1.7109375" customWidth="1"/>
    <col min="3091" max="3091" width="0" hidden="1" customWidth="1"/>
    <col min="3092" max="3092" width="8.7109375" customWidth="1"/>
    <col min="3093" max="3093" width="0" hidden="1" customWidth="1"/>
    <col min="3097" max="3106" width="0" hidden="1" customWidth="1"/>
    <col min="3107" max="3109" width="9.140625" customWidth="1"/>
    <col min="3329" max="3330" width="3.28515625" customWidth="1"/>
    <col min="3331" max="3331" width="4.7109375" customWidth="1"/>
    <col min="3332" max="3332" width="6.5703125" customWidth="1"/>
    <col min="3333" max="3333" width="4.28515625" customWidth="1"/>
    <col min="3334" max="3334" width="17.140625" customWidth="1"/>
    <col min="3335" max="3335" width="6.42578125" customWidth="1"/>
    <col min="3336" max="3336" width="7.7109375" customWidth="1"/>
    <col min="3337" max="3337" width="5.85546875" customWidth="1"/>
    <col min="3338" max="3338" width="1.7109375" customWidth="1"/>
    <col min="3339" max="3339" width="10.7109375" customWidth="1"/>
    <col min="3340" max="3340" width="1.7109375" customWidth="1"/>
    <col min="3341" max="3341" width="10.7109375" customWidth="1"/>
    <col min="3342" max="3342" width="1.7109375" customWidth="1"/>
    <col min="3343" max="3343" width="10.7109375" customWidth="1"/>
    <col min="3344" max="3344" width="1.7109375" customWidth="1"/>
    <col min="3345" max="3345" width="10.7109375" customWidth="1"/>
    <col min="3346" max="3346" width="1.7109375" customWidth="1"/>
    <col min="3347" max="3347" width="0" hidden="1" customWidth="1"/>
    <col min="3348" max="3348" width="8.7109375" customWidth="1"/>
    <col min="3349" max="3349" width="0" hidden="1" customWidth="1"/>
    <col min="3353" max="3362" width="0" hidden="1" customWidth="1"/>
    <col min="3363" max="3365" width="9.140625" customWidth="1"/>
    <col min="3585" max="3586" width="3.28515625" customWidth="1"/>
    <col min="3587" max="3587" width="4.7109375" customWidth="1"/>
    <col min="3588" max="3588" width="6.5703125" customWidth="1"/>
    <col min="3589" max="3589" width="4.28515625" customWidth="1"/>
    <col min="3590" max="3590" width="17.140625" customWidth="1"/>
    <col min="3591" max="3591" width="6.42578125" customWidth="1"/>
    <col min="3592" max="3592" width="7.7109375" customWidth="1"/>
    <col min="3593" max="3593" width="5.85546875" customWidth="1"/>
    <col min="3594" max="3594" width="1.7109375" customWidth="1"/>
    <col min="3595" max="3595" width="10.7109375" customWidth="1"/>
    <col min="3596" max="3596" width="1.7109375" customWidth="1"/>
    <col min="3597" max="3597" width="10.7109375" customWidth="1"/>
    <col min="3598" max="3598" width="1.7109375" customWidth="1"/>
    <col min="3599" max="3599" width="10.7109375" customWidth="1"/>
    <col min="3600" max="3600" width="1.7109375" customWidth="1"/>
    <col min="3601" max="3601" width="10.7109375" customWidth="1"/>
    <col min="3602" max="3602" width="1.7109375" customWidth="1"/>
    <col min="3603" max="3603" width="0" hidden="1" customWidth="1"/>
    <col min="3604" max="3604" width="8.7109375" customWidth="1"/>
    <col min="3605" max="3605" width="0" hidden="1" customWidth="1"/>
    <col min="3609" max="3618" width="0" hidden="1" customWidth="1"/>
    <col min="3619" max="3621" width="9.140625" customWidth="1"/>
    <col min="3841" max="3842" width="3.28515625" customWidth="1"/>
    <col min="3843" max="3843" width="4.7109375" customWidth="1"/>
    <col min="3844" max="3844" width="6.5703125" customWidth="1"/>
    <col min="3845" max="3845" width="4.28515625" customWidth="1"/>
    <col min="3846" max="3846" width="17.140625" customWidth="1"/>
    <col min="3847" max="3847" width="6.42578125" customWidth="1"/>
    <col min="3848" max="3848" width="7.7109375" customWidth="1"/>
    <col min="3849" max="3849" width="5.85546875" customWidth="1"/>
    <col min="3850" max="3850" width="1.7109375" customWidth="1"/>
    <col min="3851" max="3851" width="10.7109375" customWidth="1"/>
    <col min="3852" max="3852" width="1.7109375" customWidth="1"/>
    <col min="3853" max="3853" width="10.7109375" customWidth="1"/>
    <col min="3854" max="3854" width="1.7109375" customWidth="1"/>
    <col min="3855" max="3855" width="10.7109375" customWidth="1"/>
    <col min="3856" max="3856" width="1.7109375" customWidth="1"/>
    <col min="3857" max="3857" width="10.7109375" customWidth="1"/>
    <col min="3858" max="3858" width="1.7109375" customWidth="1"/>
    <col min="3859" max="3859" width="0" hidden="1" customWidth="1"/>
    <col min="3860" max="3860" width="8.7109375" customWidth="1"/>
    <col min="3861" max="3861" width="0" hidden="1" customWidth="1"/>
    <col min="3865" max="3874" width="0" hidden="1" customWidth="1"/>
    <col min="3875" max="3877" width="9.140625" customWidth="1"/>
    <col min="4097" max="4098" width="3.28515625" customWidth="1"/>
    <col min="4099" max="4099" width="4.7109375" customWidth="1"/>
    <col min="4100" max="4100" width="6.5703125" customWidth="1"/>
    <col min="4101" max="4101" width="4.28515625" customWidth="1"/>
    <col min="4102" max="4102" width="17.140625" customWidth="1"/>
    <col min="4103" max="4103" width="6.42578125" customWidth="1"/>
    <col min="4104" max="4104" width="7.7109375" customWidth="1"/>
    <col min="4105" max="4105" width="5.85546875" customWidth="1"/>
    <col min="4106" max="4106" width="1.7109375" customWidth="1"/>
    <col min="4107" max="4107" width="10.7109375" customWidth="1"/>
    <col min="4108" max="4108" width="1.7109375" customWidth="1"/>
    <col min="4109" max="4109" width="10.7109375" customWidth="1"/>
    <col min="4110" max="4110" width="1.7109375" customWidth="1"/>
    <col min="4111" max="4111" width="10.7109375" customWidth="1"/>
    <col min="4112" max="4112" width="1.7109375" customWidth="1"/>
    <col min="4113" max="4113" width="10.7109375" customWidth="1"/>
    <col min="4114" max="4114" width="1.7109375" customWidth="1"/>
    <col min="4115" max="4115" width="0" hidden="1" customWidth="1"/>
    <col min="4116" max="4116" width="8.7109375" customWidth="1"/>
    <col min="4117" max="4117" width="0" hidden="1" customWidth="1"/>
    <col min="4121" max="4130" width="0" hidden="1" customWidth="1"/>
    <col min="4131" max="4133" width="9.140625" customWidth="1"/>
    <col min="4353" max="4354" width="3.28515625" customWidth="1"/>
    <col min="4355" max="4355" width="4.7109375" customWidth="1"/>
    <col min="4356" max="4356" width="6.5703125" customWidth="1"/>
    <col min="4357" max="4357" width="4.28515625" customWidth="1"/>
    <col min="4358" max="4358" width="17.140625" customWidth="1"/>
    <col min="4359" max="4359" width="6.42578125" customWidth="1"/>
    <col min="4360" max="4360" width="7.7109375" customWidth="1"/>
    <col min="4361" max="4361" width="5.85546875" customWidth="1"/>
    <col min="4362" max="4362" width="1.7109375" customWidth="1"/>
    <col min="4363" max="4363" width="10.7109375" customWidth="1"/>
    <col min="4364" max="4364" width="1.7109375" customWidth="1"/>
    <col min="4365" max="4365" width="10.7109375" customWidth="1"/>
    <col min="4366" max="4366" width="1.7109375" customWidth="1"/>
    <col min="4367" max="4367" width="10.7109375" customWidth="1"/>
    <col min="4368" max="4368" width="1.7109375" customWidth="1"/>
    <col min="4369" max="4369" width="10.7109375" customWidth="1"/>
    <col min="4370" max="4370" width="1.7109375" customWidth="1"/>
    <col min="4371" max="4371" width="0" hidden="1" customWidth="1"/>
    <col min="4372" max="4372" width="8.7109375" customWidth="1"/>
    <col min="4373" max="4373" width="0" hidden="1" customWidth="1"/>
    <col min="4377" max="4386" width="0" hidden="1" customWidth="1"/>
    <col min="4387" max="4389" width="9.140625" customWidth="1"/>
    <col min="4609" max="4610" width="3.28515625" customWidth="1"/>
    <col min="4611" max="4611" width="4.7109375" customWidth="1"/>
    <col min="4612" max="4612" width="6.5703125" customWidth="1"/>
    <col min="4613" max="4613" width="4.28515625" customWidth="1"/>
    <col min="4614" max="4614" width="17.140625" customWidth="1"/>
    <col min="4615" max="4615" width="6.42578125" customWidth="1"/>
    <col min="4616" max="4616" width="7.7109375" customWidth="1"/>
    <col min="4617" max="4617" width="5.85546875" customWidth="1"/>
    <col min="4618" max="4618" width="1.7109375" customWidth="1"/>
    <col min="4619" max="4619" width="10.7109375" customWidth="1"/>
    <col min="4620" max="4620" width="1.7109375" customWidth="1"/>
    <col min="4621" max="4621" width="10.7109375" customWidth="1"/>
    <col min="4622" max="4622" width="1.7109375" customWidth="1"/>
    <col min="4623" max="4623" width="10.7109375" customWidth="1"/>
    <col min="4624" max="4624" width="1.7109375" customWidth="1"/>
    <col min="4625" max="4625" width="10.7109375" customWidth="1"/>
    <col min="4626" max="4626" width="1.7109375" customWidth="1"/>
    <col min="4627" max="4627" width="0" hidden="1" customWidth="1"/>
    <col min="4628" max="4628" width="8.7109375" customWidth="1"/>
    <col min="4629" max="4629" width="0" hidden="1" customWidth="1"/>
    <col min="4633" max="4642" width="0" hidden="1" customWidth="1"/>
    <col min="4643" max="4645" width="9.140625" customWidth="1"/>
    <col min="4865" max="4866" width="3.28515625" customWidth="1"/>
    <col min="4867" max="4867" width="4.7109375" customWidth="1"/>
    <col min="4868" max="4868" width="6.5703125" customWidth="1"/>
    <col min="4869" max="4869" width="4.28515625" customWidth="1"/>
    <col min="4870" max="4870" width="17.140625" customWidth="1"/>
    <col min="4871" max="4871" width="6.42578125" customWidth="1"/>
    <col min="4872" max="4872" width="7.7109375" customWidth="1"/>
    <col min="4873" max="4873" width="5.85546875" customWidth="1"/>
    <col min="4874" max="4874" width="1.7109375" customWidth="1"/>
    <col min="4875" max="4875" width="10.7109375" customWidth="1"/>
    <col min="4876" max="4876" width="1.7109375" customWidth="1"/>
    <col min="4877" max="4877" width="10.7109375" customWidth="1"/>
    <col min="4878" max="4878" width="1.7109375" customWidth="1"/>
    <col min="4879" max="4879" width="10.7109375" customWidth="1"/>
    <col min="4880" max="4880" width="1.7109375" customWidth="1"/>
    <col min="4881" max="4881" width="10.7109375" customWidth="1"/>
    <col min="4882" max="4882" width="1.7109375" customWidth="1"/>
    <col min="4883" max="4883" width="0" hidden="1" customWidth="1"/>
    <col min="4884" max="4884" width="8.7109375" customWidth="1"/>
    <col min="4885" max="4885" width="0" hidden="1" customWidth="1"/>
    <col min="4889" max="4898" width="0" hidden="1" customWidth="1"/>
    <col min="4899" max="4901" width="9.140625" customWidth="1"/>
    <col min="5121" max="5122" width="3.28515625" customWidth="1"/>
    <col min="5123" max="5123" width="4.7109375" customWidth="1"/>
    <col min="5124" max="5124" width="6.5703125" customWidth="1"/>
    <col min="5125" max="5125" width="4.28515625" customWidth="1"/>
    <col min="5126" max="5126" width="17.140625" customWidth="1"/>
    <col min="5127" max="5127" width="6.42578125" customWidth="1"/>
    <col min="5128" max="5128" width="7.7109375" customWidth="1"/>
    <col min="5129" max="5129" width="5.85546875" customWidth="1"/>
    <col min="5130" max="5130" width="1.7109375" customWidth="1"/>
    <col min="5131" max="5131" width="10.7109375" customWidth="1"/>
    <col min="5132" max="5132" width="1.7109375" customWidth="1"/>
    <col min="5133" max="5133" width="10.7109375" customWidth="1"/>
    <col min="5134" max="5134" width="1.7109375" customWidth="1"/>
    <col min="5135" max="5135" width="10.7109375" customWidth="1"/>
    <col min="5136" max="5136" width="1.7109375" customWidth="1"/>
    <col min="5137" max="5137" width="10.7109375" customWidth="1"/>
    <col min="5138" max="5138" width="1.7109375" customWidth="1"/>
    <col min="5139" max="5139" width="0" hidden="1" customWidth="1"/>
    <col min="5140" max="5140" width="8.7109375" customWidth="1"/>
    <col min="5141" max="5141" width="0" hidden="1" customWidth="1"/>
    <col min="5145" max="5154" width="0" hidden="1" customWidth="1"/>
    <col min="5155" max="5157" width="9.140625" customWidth="1"/>
    <col min="5377" max="5378" width="3.28515625" customWidth="1"/>
    <col min="5379" max="5379" width="4.7109375" customWidth="1"/>
    <col min="5380" max="5380" width="6.5703125" customWidth="1"/>
    <col min="5381" max="5381" width="4.28515625" customWidth="1"/>
    <col min="5382" max="5382" width="17.140625" customWidth="1"/>
    <col min="5383" max="5383" width="6.42578125" customWidth="1"/>
    <col min="5384" max="5384" width="7.7109375" customWidth="1"/>
    <col min="5385" max="5385" width="5.85546875" customWidth="1"/>
    <col min="5386" max="5386" width="1.7109375" customWidth="1"/>
    <col min="5387" max="5387" width="10.7109375" customWidth="1"/>
    <col min="5388" max="5388" width="1.7109375" customWidth="1"/>
    <col min="5389" max="5389" width="10.7109375" customWidth="1"/>
    <col min="5390" max="5390" width="1.7109375" customWidth="1"/>
    <col min="5391" max="5391" width="10.7109375" customWidth="1"/>
    <col min="5392" max="5392" width="1.7109375" customWidth="1"/>
    <col min="5393" max="5393" width="10.7109375" customWidth="1"/>
    <col min="5394" max="5394" width="1.7109375" customWidth="1"/>
    <col min="5395" max="5395" width="0" hidden="1" customWidth="1"/>
    <col min="5396" max="5396" width="8.7109375" customWidth="1"/>
    <col min="5397" max="5397" width="0" hidden="1" customWidth="1"/>
    <col min="5401" max="5410" width="0" hidden="1" customWidth="1"/>
    <col min="5411" max="5413" width="9.140625" customWidth="1"/>
    <col min="5633" max="5634" width="3.28515625" customWidth="1"/>
    <col min="5635" max="5635" width="4.7109375" customWidth="1"/>
    <col min="5636" max="5636" width="6.5703125" customWidth="1"/>
    <col min="5637" max="5637" width="4.28515625" customWidth="1"/>
    <col min="5638" max="5638" width="17.140625" customWidth="1"/>
    <col min="5639" max="5639" width="6.42578125" customWidth="1"/>
    <col min="5640" max="5640" width="7.7109375" customWidth="1"/>
    <col min="5641" max="5641" width="5.85546875" customWidth="1"/>
    <col min="5642" max="5642" width="1.7109375" customWidth="1"/>
    <col min="5643" max="5643" width="10.7109375" customWidth="1"/>
    <col min="5644" max="5644" width="1.7109375" customWidth="1"/>
    <col min="5645" max="5645" width="10.7109375" customWidth="1"/>
    <col min="5646" max="5646" width="1.7109375" customWidth="1"/>
    <col min="5647" max="5647" width="10.7109375" customWidth="1"/>
    <col min="5648" max="5648" width="1.7109375" customWidth="1"/>
    <col min="5649" max="5649" width="10.7109375" customWidth="1"/>
    <col min="5650" max="5650" width="1.7109375" customWidth="1"/>
    <col min="5651" max="5651" width="0" hidden="1" customWidth="1"/>
    <col min="5652" max="5652" width="8.7109375" customWidth="1"/>
    <col min="5653" max="5653" width="0" hidden="1" customWidth="1"/>
    <col min="5657" max="5666" width="0" hidden="1" customWidth="1"/>
    <col min="5667" max="5669" width="9.140625" customWidth="1"/>
    <col min="5889" max="5890" width="3.28515625" customWidth="1"/>
    <col min="5891" max="5891" width="4.7109375" customWidth="1"/>
    <col min="5892" max="5892" width="6.5703125" customWidth="1"/>
    <col min="5893" max="5893" width="4.28515625" customWidth="1"/>
    <col min="5894" max="5894" width="17.140625" customWidth="1"/>
    <col min="5895" max="5895" width="6.42578125" customWidth="1"/>
    <col min="5896" max="5896" width="7.7109375" customWidth="1"/>
    <col min="5897" max="5897" width="5.85546875" customWidth="1"/>
    <col min="5898" max="5898" width="1.7109375" customWidth="1"/>
    <col min="5899" max="5899" width="10.7109375" customWidth="1"/>
    <col min="5900" max="5900" width="1.7109375" customWidth="1"/>
    <col min="5901" max="5901" width="10.7109375" customWidth="1"/>
    <col min="5902" max="5902" width="1.7109375" customWidth="1"/>
    <col min="5903" max="5903" width="10.7109375" customWidth="1"/>
    <col min="5904" max="5904" width="1.7109375" customWidth="1"/>
    <col min="5905" max="5905" width="10.7109375" customWidth="1"/>
    <col min="5906" max="5906" width="1.7109375" customWidth="1"/>
    <col min="5907" max="5907" width="0" hidden="1" customWidth="1"/>
    <col min="5908" max="5908" width="8.7109375" customWidth="1"/>
    <col min="5909" max="5909" width="0" hidden="1" customWidth="1"/>
    <col min="5913" max="5922" width="0" hidden="1" customWidth="1"/>
    <col min="5923" max="5925" width="9.140625" customWidth="1"/>
    <col min="6145" max="6146" width="3.28515625" customWidth="1"/>
    <col min="6147" max="6147" width="4.7109375" customWidth="1"/>
    <col min="6148" max="6148" width="6.5703125" customWidth="1"/>
    <col min="6149" max="6149" width="4.28515625" customWidth="1"/>
    <col min="6150" max="6150" width="17.140625" customWidth="1"/>
    <col min="6151" max="6151" width="6.42578125" customWidth="1"/>
    <col min="6152" max="6152" width="7.7109375" customWidth="1"/>
    <col min="6153" max="6153" width="5.85546875" customWidth="1"/>
    <col min="6154" max="6154" width="1.7109375" customWidth="1"/>
    <col min="6155" max="6155" width="10.7109375" customWidth="1"/>
    <col min="6156" max="6156" width="1.7109375" customWidth="1"/>
    <col min="6157" max="6157" width="10.7109375" customWidth="1"/>
    <col min="6158" max="6158" width="1.7109375" customWidth="1"/>
    <col min="6159" max="6159" width="10.7109375" customWidth="1"/>
    <col min="6160" max="6160" width="1.7109375" customWidth="1"/>
    <col min="6161" max="6161" width="10.7109375" customWidth="1"/>
    <col min="6162" max="6162" width="1.7109375" customWidth="1"/>
    <col min="6163" max="6163" width="0" hidden="1" customWidth="1"/>
    <col min="6164" max="6164" width="8.7109375" customWidth="1"/>
    <col min="6165" max="6165" width="0" hidden="1" customWidth="1"/>
    <col min="6169" max="6178" width="0" hidden="1" customWidth="1"/>
    <col min="6179" max="6181" width="9.140625" customWidth="1"/>
    <col min="6401" max="6402" width="3.28515625" customWidth="1"/>
    <col min="6403" max="6403" width="4.7109375" customWidth="1"/>
    <col min="6404" max="6404" width="6.5703125" customWidth="1"/>
    <col min="6405" max="6405" width="4.28515625" customWidth="1"/>
    <col min="6406" max="6406" width="17.140625" customWidth="1"/>
    <col min="6407" max="6407" width="6.42578125" customWidth="1"/>
    <col min="6408" max="6408" width="7.7109375" customWidth="1"/>
    <col min="6409" max="6409" width="5.85546875" customWidth="1"/>
    <col min="6410" max="6410" width="1.7109375" customWidth="1"/>
    <col min="6411" max="6411" width="10.7109375" customWidth="1"/>
    <col min="6412" max="6412" width="1.7109375" customWidth="1"/>
    <col min="6413" max="6413" width="10.7109375" customWidth="1"/>
    <col min="6414" max="6414" width="1.7109375" customWidth="1"/>
    <col min="6415" max="6415" width="10.7109375" customWidth="1"/>
    <col min="6416" max="6416" width="1.7109375" customWidth="1"/>
    <col min="6417" max="6417" width="10.7109375" customWidth="1"/>
    <col min="6418" max="6418" width="1.7109375" customWidth="1"/>
    <col min="6419" max="6419" width="0" hidden="1" customWidth="1"/>
    <col min="6420" max="6420" width="8.7109375" customWidth="1"/>
    <col min="6421" max="6421" width="0" hidden="1" customWidth="1"/>
    <col min="6425" max="6434" width="0" hidden="1" customWidth="1"/>
    <col min="6435" max="6437" width="9.140625" customWidth="1"/>
    <col min="6657" max="6658" width="3.28515625" customWidth="1"/>
    <col min="6659" max="6659" width="4.7109375" customWidth="1"/>
    <col min="6660" max="6660" width="6.5703125" customWidth="1"/>
    <col min="6661" max="6661" width="4.28515625" customWidth="1"/>
    <col min="6662" max="6662" width="17.140625" customWidth="1"/>
    <col min="6663" max="6663" width="6.42578125" customWidth="1"/>
    <col min="6664" max="6664" width="7.7109375" customWidth="1"/>
    <col min="6665" max="6665" width="5.85546875" customWidth="1"/>
    <col min="6666" max="6666" width="1.7109375" customWidth="1"/>
    <col min="6667" max="6667" width="10.7109375" customWidth="1"/>
    <col min="6668" max="6668" width="1.7109375" customWidth="1"/>
    <col min="6669" max="6669" width="10.7109375" customWidth="1"/>
    <col min="6670" max="6670" width="1.7109375" customWidth="1"/>
    <col min="6671" max="6671" width="10.7109375" customWidth="1"/>
    <col min="6672" max="6672" width="1.7109375" customWidth="1"/>
    <col min="6673" max="6673" width="10.7109375" customWidth="1"/>
    <col min="6674" max="6674" width="1.7109375" customWidth="1"/>
    <col min="6675" max="6675" width="0" hidden="1" customWidth="1"/>
    <col min="6676" max="6676" width="8.7109375" customWidth="1"/>
    <col min="6677" max="6677" width="0" hidden="1" customWidth="1"/>
    <col min="6681" max="6690" width="0" hidden="1" customWidth="1"/>
    <col min="6691" max="6693" width="9.140625" customWidth="1"/>
    <col min="6913" max="6914" width="3.28515625" customWidth="1"/>
    <col min="6915" max="6915" width="4.7109375" customWidth="1"/>
    <col min="6916" max="6916" width="6.5703125" customWidth="1"/>
    <col min="6917" max="6917" width="4.28515625" customWidth="1"/>
    <col min="6918" max="6918" width="17.140625" customWidth="1"/>
    <col min="6919" max="6919" width="6.42578125" customWidth="1"/>
    <col min="6920" max="6920" width="7.7109375" customWidth="1"/>
    <col min="6921" max="6921" width="5.85546875" customWidth="1"/>
    <col min="6922" max="6922" width="1.7109375" customWidth="1"/>
    <col min="6923" max="6923" width="10.7109375" customWidth="1"/>
    <col min="6924" max="6924" width="1.7109375" customWidth="1"/>
    <col min="6925" max="6925" width="10.7109375" customWidth="1"/>
    <col min="6926" max="6926" width="1.7109375" customWidth="1"/>
    <col min="6927" max="6927" width="10.7109375" customWidth="1"/>
    <col min="6928" max="6928" width="1.7109375" customWidth="1"/>
    <col min="6929" max="6929" width="10.7109375" customWidth="1"/>
    <col min="6930" max="6930" width="1.7109375" customWidth="1"/>
    <col min="6931" max="6931" width="0" hidden="1" customWidth="1"/>
    <col min="6932" max="6932" width="8.7109375" customWidth="1"/>
    <col min="6933" max="6933" width="0" hidden="1" customWidth="1"/>
    <col min="6937" max="6946" width="0" hidden="1" customWidth="1"/>
    <col min="6947" max="6949" width="9.140625" customWidth="1"/>
    <col min="7169" max="7170" width="3.28515625" customWidth="1"/>
    <col min="7171" max="7171" width="4.7109375" customWidth="1"/>
    <col min="7172" max="7172" width="6.5703125" customWidth="1"/>
    <col min="7173" max="7173" width="4.28515625" customWidth="1"/>
    <col min="7174" max="7174" width="17.140625" customWidth="1"/>
    <col min="7175" max="7175" width="6.42578125" customWidth="1"/>
    <col min="7176" max="7176" width="7.7109375" customWidth="1"/>
    <col min="7177" max="7177" width="5.85546875" customWidth="1"/>
    <col min="7178" max="7178" width="1.7109375" customWidth="1"/>
    <col min="7179" max="7179" width="10.7109375" customWidth="1"/>
    <col min="7180" max="7180" width="1.7109375" customWidth="1"/>
    <col min="7181" max="7181" width="10.7109375" customWidth="1"/>
    <col min="7182" max="7182" width="1.7109375" customWidth="1"/>
    <col min="7183" max="7183" width="10.7109375" customWidth="1"/>
    <col min="7184" max="7184" width="1.7109375" customWidth="1"/>
    <col min="7185" max="7185" width="10.7109375" customWidth="1"/>
    <col min="7186" max="7186" width="1.7109375" customWidth="1"/>
    <col min="7187" max="7187" width="0" hidden="1" customWidth="1"/>
    <col min="7188" max="7188" width="8.7109375" customWidth="1"/>
    <col min="7189" max="7189" width="0" hidden="1" customWidth="1"/>
    <col min="7193" max="7202" width="0" hidden="1" customWidth="1"/>
    <col min="7203" max="7205" width="9.140625" customWidth="1"/>
    <col min="7425" max="7426" width="3.28515625" customWidth="1"/>
    <col min="7427" max="7427" width="4.7109375" customWidth="1"/>
    <col min="7428" max="7428" width="6.5703125" customWidth="1"/>
    <col min="7429" max="7429" width="4.28515625" customWidth="1"/>
    <col min="7430" max="7430" width="17.140625" customWidth="1"/>
    <col min="7431" max="7431" width="6.42578125" customWidth="1"/>
    <col min="7432" max="7432" width="7.7109375" customWidth="1"/>
    <col min="7433" max="7433" width="5.85546875" customWidth="1"/>
    <col min="7434" max="7434" width="1.7109375" customWidth="1"/>
    <col min="7435" max="7435" width="10.7109375" customWidth="1"/>
    <col min="7436" max="7436" width="1.7109375" customWidth="1"/>
    <col min="7437" max="7437" width="10.7109375" customWidth="1"/>
    <col min="7438" max="7438" width="1.7109375" customWidth="1"/>
    <col min="7439" max="7439" width="10.7109375" customWidth="1"/>
    <col min="7440" max="7440" width="1.7109375" customWidth="1"/>
    <col min="7441" max="7441" width="10.7109375" customWidth="1"/>
    <col min="7442" max="7442" width="1.7109375" customWidth="1"/>
    <col min="7443" max="7443" width="0" hidden="1" customWidth="1"/>
    <col min="7444" max="7444" width="8.7109375" customWidth="1"/>
    <col min="7445" max="7445" width="0" hidden="1" customWidth="1"/>
    <col min="7449" max="7458" width="0" hidden="1" customWidth="1"/>
    <col min="7459" max="7461" width="9.140625" customWidth="1"/>
    <col min="7681" max="7682" width="3.28515625" customWidth="1"/>
    <col min="7683" max="7683" width="4.7109375" customWidth="1"/>
    <col min="7684" max="7684" width="6.5703125" customWidth="1"/>
    <col min="7685" max="7685" width="4.28515625" customWidth="1"/>
    <col min="7686" max="7686" width="17.140625" customWidth="1"/>
    <col min="7687" max="7687" width="6.42578125" customWidth="1"/>
    <col min="7688" max="7688" width="7.7109375" customWidth="1"/>
    <col min="7689" max="7689" width="5.85546875" customWidth="1"/>
    <col min="7690" max="7690" width="1.7109375" customWidth="1"/>
    <col min="7691" max="7691" width="10.7109375" customWidth="1"/>
    <col min="7692" max="7692" width="1.7109375" customWidth="1"/>
    <col min="7693" max="7693" width="10.7109375" customWidth="1"/>
    <col min="7694" max="7694" width="1.7109375" customWidth="1"/>
    <col min="7695" max="7695" width="10.7109375" customWidth="1"/>
    <col min="7696" max="7696" width="1.7109375" customWidth="1"/>
    <col min="7697" max="7697" width="10.7109375" customWidth="1"/>
    <col min="7698" max="7698" width="1.7109375" customWidth="1"/>
    <col min="7699" max="7699" width="0" hidden="1" customWidth="1"/>
    <col min="7700" max="7700" width="8.7109375" customWidth="1"/>
    <col min="7701" max="7701" width="0" hidden="1" customWidth="1"/>
    <col min="7705" max="7714" width="0" hidden="1" customWidth="1"/>
    <col min="7715" max="7717" width="9.140625" customWidth="1"/>
    <col min="7937" max="7938" width="3.28515625" customWidth="1"/>
    <col min="7939" max="7939" width="4.7109375" customWidth="1"/>
    <col min="7940" max="7940" width="6.5703125" customWidth="1"/>
    <col min="7941" max="7941" width="4.28515625" customWidth="1"/>
    <col min="7942" max="7942" width="17.140625" customWidth="1"/>
    <col min="7943" max="7943" width="6.42578125" customWidth="1"/>
    <col min="7944" max="7944" width="7.7109375" customWidth="1"/>
    <col min="7945" max="7945" width="5.85546875" customWidth="1"/>
    <col min="7946" max="7946" width="1.7109375" customWidth="1"/>
    <col min="7947" max="7947" width="10.7109375" customWidth="1"/>
    <col min="7948" max="7948" width="1.7109375" customWidth="1"/>
    <col min="7949" max="7949" width="10.7109375" customWidth="1"/>
    <col min="7950" max="7950" width="1.7109375" customWidth="1"/>
    <col min="7951" max="7951" width="10.7109375" customWidth="1"/>
    <col min="7952" max="7952" width="1.7109375" customWidth="1"/>
    <col min="7953" max="7953" width="10.7109375" customWidth="1"/>
    <col min="7954" max="7954" width="1.7109375" customWidth="1"/>
    <col min="7955" max="7955" width="0" hidden="1" customWidth="1"/>
    <col min="7956" max="7956" width="8.7109375" customWidth="1"/>
    <col min="7957" max="7957" width="0" hidden="1" customWidth="1"/>
    <col min="7961" max="7970" width="0" hidden="1" customWidth="1"/>
    <col min="7971" max="7973" width="9.140625" customWidth="1"/>
    <col min="8193" max="8194" width="3.28515625" customWidth="1"/>
    <col min="8195" max="8195" width="4.7109375" customWidth="1"/>
    <col min="8196" max="8196" width="6.5703125" customWidth="1"/>
    <col min="8197" max="8197" width="4.28515625" customWidth="1"/>
    <col min="8198" max="8198" width="17.140625" customWidth="1"/>
    <col min="8199" max="8199" width="6.42578125" customWidth="1"/>
    <col min="8200" max="8200" width="7.7109375" customWidth="1"/>
    <col min="8201" max="8201" width="5.85546875" customWidth="1"/>
    <col min="8202" max="8202" width="1.7109375" customWidth="1"/>
    <col min="8203" max="8203" width="10.7109375" customWidth="1"/>
    <col min="8204" max="8204" width="1.7109375" customWidth="1"/>
    <col min="8205" max="8205" width="10.7109375" customWidth="1"/>
    <col min="8206" max="8206" width="1.7109375" customWidth="1"/>
    <col min="8207" max="8207" width="10.7109375" customWidth="1"/>
    <col min="8208" max="8208" width="1.7109375" customWidth="1"/>
    <col min="8209" max="8209" width="10.7109375" customWidth="1"/>
    <col min="8210" max="8210" width="1.7109375" customWidth="1"/>
    <col min="8211" max="8211" width="0" hidden="1" customWidth="1"/>
    <col min="8212" max="8212" width="8.7109375" customWidth="1"/>
    <col min="8213" max="8213" width="0" hidden="1" customWidth="1"/>
    <col min="8217" max="8226" width="0" hidden="1" customWidth="1"/>
    <col min="8227" max="8229" width="9.140625" customWidth="1"/>
    <col min="8449" max="8450" width="3.28515625" customWidth="1"/>
    <col min="8451" max="8451" width="4.7109375" customWidth="1"/>
    <col min="8452" max="8452" width="6.5703125" customWidth="1"/>
    <col min="8453" max="8453" width="4.28515625" customWidth="1"/>
    <col min="8454" max="8454" width="17.140625" customWidth="1"/>
    <col min="8455" max="8455" width="6.42578125" customWidth="1"/>
    <col min="8456" max="8456" width="7.7109375" customWidth="1"/>
    <col min="8457" max="8457" width="5.85546875" customWidth="1"/>
    <col min="8458" max="8458" width="1.7109375" customWidth="1"/>
    <col min="8459" max="8459" width="10.7109375" customWidth="1"/>
    <col min="8460" max="8460" width="1.7109375" customWidth="1"/>
    <col min="8461" max="8461" width="10.7109375" customWidth="1"/>
    <col min="8462" max="8462" width="1.7109375" customWidth="1"/>
    <col min="8463" max="8463" width="10.7109375" customWidth="1"/>
    <col min="8464" max="8464" width="1.7109375" customWidth="1"/>
    <col min="8465" max="8465" width="10.7109375" customWidth="1"/>
    <col min="8466" max="8466" width="1.7109375" customWidth="1"/>
    <col min="8467" max="8467" width="0" hidden="1" customWidth="1"/>
    <col min="8468" max="8468" width="8.7109375" customWidth="1"/>
    <col min="8469" max="8469" width="0" hidden="1" customWidth="1"/>
    <col min="8473" max="8482" width="0" hidden="1" customWidth="1"/>
    <col min="8483" max="8485" width="9.140625" customWidth="1"/>
    <col min="8705" max="8706" width="3.28515625" customWidth="1"/>
    <col min="8707" max="8707" width="4.7109375" customWidth="1"/>
    <col min="8708" max="8708" width="6.5703125" customWidth="1"/>
    <col min="8709" max="8709" width="4.28515625" customWidth="1"/>
    <col min="8710" max="8710" width="17.140625" customWidth="1"/>
    <col min="8711" max="8711" width="6.42578125" customWidth="1"/>
    <col min="8712" max="8712" width="7.7109375" customWidth="1"/>
    <col min="8713" max="8713" width="5.85546875" customWidth="1"/>
    <col min="8714" max="8714" width="1.7109375" customWidth="1"/>
    <col min="8715" max="8715" width="10.7109375" customWidth="1"/>
    <col min="8716" max="8716" width="1.7109375" customWidth="1"/>
    <col min="8717" max="8717" width="10.7109375" customWidth="1"/>
    <col min="8718" max="8718" width="1.7109375" customWidth="1"/>
    <col min="8719" max="8719" width="10.7109375" customWidth="1"/>
    <col min="8720" max="8720" width="1.7109375" customWidth="1"/>
    <col min="8721" max="8721" width="10.7109375" customWidth="1"/>
    <col min="8722" max="8722" width="1.7109375" customWidth="1"/>
    <col min="8723" max="8723" width="0" hidden="1" customWidth="1"/>
    <col min="8724" max="8724" width="8.7109375" customWidth="1"/>
    <col min="8725" max="8725" width="0" hidden="1" customWidth="1"/>
    <col min="8729" max="8738" width="0" hidden="1" customWidth="1"/>
    <col min="8739" max="8741" width="9.140625" customWidth="1"/>
    <col min="8961" max="8962" width="3.28515625" customWidth="1"/>
    <col min="8963" max="8963" width="4.7109375" customWidth="1"/>
    <col min="8964" max="8964" width="6.5703125" customWidth="1"/>
    <col min="8965" max="8965" width="4.28515625" customWidth="1"/>
    <col min="8966" max="8966" width="17.140625" customWidth="1"/>
    <col min="8967" max="8967" width="6.42578125" customWidth="1"/>
    <col min="8968" max="8968" width="7.7109375" customWidth="1"/>
    <col min="8969" max="8969" width="5.85546875" customWidth="1"/>
    <col min="8970" max="8970" width="1.7109375" customWidth="1"/>
    <col min="8971" max="8971" width="10.7109375" customWidth="1"/>
    <col min="8972" max="8972" width="1.7109375" customWidth="1"/>
    <col min="8973" max="8973" width="10.7109375" customWidth="1"/>
    <col min="8974" max="8974" width="1.7109375" customWidth="1"/>
    <col min="8975" max="8975" width="10.7109375" customWidth="1"/>
    <col min="8976" max="8976" width="1.7109375" customWidth="1"/>
    <col min="8977" max="8977" width="10.7109375" customWidth="1"/>
    <col min="8978" max="8978" width="1.7109375" customWidth="1"/>
    <col min="8979" max="8979" width="0" hidden="1" customWidth="1"/>
    <col min="8980" max="8980" width="8.7109375" customWidth="1"/>
    <col min="8981" max="8981" width="0" hidden="1" customWidth="1"/>
    <col min="8985" max="8994" width="0" hidden="1" customWidth="1"/>
    <col min="8995" max="8997" width="9.140625" customWidth="1"/>
    <col min="9217" max="9218" width="3.28515625" customWidth="1"/>
    <col min="9219" max="9219" width="4.7109375" customWidth="1"/>
    <col min="9220" max="9220" width="6.5703125" customWidth="1"/>
    <col min="9221" max="9221" width="4.28515625" customWidth="1"/>
    <col min="9222" max="9222" width="17.140625" customWidth="1"/>
    <col min="9223" max="9223" width="6.42578125" customWidth="1"/>
    <col min="9224" max="9224" width="7.7109375" customWidth="1"/>
    <col min="9225" max="9225" width="5.85546875" customWidth="1"/>
    <col min="9226" max="9226" width="1.7109375" customWidth="1"/>
    <col min="9227" max="9227" width="10.7109375" customWidth="1"/>
    <col min="9228" max="9228" width="1.7109375" customWidth="1"/>
    <col min="9229" max="9229" width="10.7109375" customWidth="1"/>
    <col min="9230" max="9230" width="1.7109375" customWidth="1"/>
    <col min="9231" max="9231" width="10.7109375" customWidth="1"/>
    <col min="9232" max="9232" width="1.7109375" customWidth="1"/>
    <col min="9233" max="9233" width="10.7109375" customWidth="1"/>
    <col min="9234" max="9234" width="1.7109375" customWidth="1"/>
    <col min="9235" max="9235" width="0" hidden="1" customWidth="1"/>
    <col min="9236" max="9236" width="8.7109375" customWidth="1"/>
    <col min="9237" max="9237" width="0" hidden="1" customWidth="1"/>
    <col min="9241" max="9250" width="0" hidden="1" customWidth="1"/>
    <col min="9251" max="9253" width="9.140625" customWidth="1"/>
    <col min="9473" max="9474" width="3.28515625" customWidth="1"/>
    <col min="9475" max="9475" width="4.7109375" customWidth="1"/>
    <col min="9476" max="9476" width="6.5703125" customWidth="1"/>
    <col min="9477" max="9477" width="4.28515625" customWidth="1"/>
    <col min="9478" max="9478" width="17.140625" customWidth="1"/>
    <col min="9479" max="9479" width="6.42578125" customWidth="1"/>
    <col min="9480" max="9480" width="7.7109375" customWidth="1"/>
    <col min="9481" max="9481" width="5.85546875" customWidth="1"/>
    <col min="9482" max="9482" width="1.7109375" customWidth="1"/>
    <col min="9483" max="9483" width="10.7109375" customWidth="1"/>
    <col min="9484" max="9484" width="1.7109375" customWidth="1"/>
    <col min="9485" max="9485" width="10.7109375" customWidth="1"/>
    <col min="9486" max="9486" width="1.7109375" customWidth="1"/>
    <col min="9487" max="9487" width="10.7109375" customWidth="1"/>
    <col min="9488" max="9488" width="1.7109375" customWidth="1"/>
    <col min="9489" max="9489" width="10.7109375" customWidth="1"/>
    <col min="9490" max="9490" width="1.7109375" customWidth="1"/>
    <col min="9491" max="9491" width="0" hidden="1" customWidth="1"/>
    <col min="9492" max="9492" width="8.7109375" customWidth="1"/>
    <col min="9493" max="9493" width="0" hidden="1" customWidth="1"/>
    <col min="9497" max="9506" width="0" hidden="1" customWidth="1"/>
    <col min="9507" max="9509" width="9.140625" customWidth="1"/>
    <col min="9729" max="9730" width="3.28515625" customWidth="1"/>
    <col min="9731" max="9731" width="4.7109375" customWidth="1"/>
    <col min="9732" max="9732" width="6.5703125" customWidth="1"/>
    <col min="9733" max="9733" width="4.28515625" customWidth="1"/>
    <col min="9734" max="9734" width="17.140625" customWidth="1"/>
    <col min="9735" max="9735" width="6.42578125" customWidth="1"/>
    <col min="9736" max="9736" width="7.7109375" customWidth="1"/>
    <col min="9737" max="9737" width="5.85546875" customWidth="1"/>
    <col min="9738" max="9738" width="1.7109375" customWidth="1"/>
    <col min="9739" max="9739" width="10.7109375" customWidth="1"/>
    <col min="9740" max="9740" width="1.7109375" customWidth="1"/>
    <col min="9741" max="9741" width="10.7109375" customWidth="1"/>
    <col min="9742" max="9742" width="1.7109375" customWidth="1"/>
    <col min="9743" max="9743" width="10.7109375" customWidth="1"/>
    <col min="9744" max="9744" width="1.7109375" customWidth="1"/>
    <col min="9745" max="9745" width="10.7109375" customWidth="1"/>
    <col min="9746" max="9746" width="1.7109375" customWidth="1"/>
    <col min="9747" max="9747" width="0" hidden="1" customWidth="1"/>
    <col min="9748" max="9748" width="8.7109375" customWidth="1"/>
    <col min="9749" max="9749" width="0" hidden="1" customWidth="1"/>
    <col min="9753" max="9762" width="0" hidden="1" customWidth="1"/>
    <col min="9763" max="9765" width="9.140625" customWidth="1"/>
    <col min="9985" max="9986" width="3.28515625" customWidth="1"/>
    <col min="9987" max="9987" width="4.7109375" customWidth="1"/>
    <col min="9988" max="9988" width="6.5703125" customWidth="1"/>
    <col min="9989" max="9989" width="4.28515625" customWidth="1"/>
    <col min="9990" max="9990" width="17.140625" customWidth="1"/>
    <col min="9991" max="9991" width="6.42578125" customWidth="1"/>
    <col min="9992" max="9992" width="7.7109375" customWidth="1"/>
    <col min="9993" max="9993" width="5.85546875" customWidth="1"/>
    <col min="9994" max="9994" width="1.7109375" customWidth="1"/>
    <col min="9995" max="9995" width="10.7109375" customWidth="1"/>
    <col min="9996" max="9996" width="1.7109375" customWidth="1"/>
    <col min="9997" max="9997" width="10.7109375" customWidth="1"/>
    <col min="9998" max="9998" width="1.7109375" customWidth="1"/>
    <col min="9999" max="9999" width="10.7109375" customWidth="1"/>
    <col min="10000" max="10000" width="1.7109375" customWidth="1"/>
    <col min="10001" max="10001" width="10.7109375" customWidth="1"/>
    <col min="10002" max="10002" width="1.7109375" customWidth="1"/>
    <col min="10003" max="10003" width="0" hidden="1" customWidth="1"/>
    <col min="10004" max="10004" width="8.7109375" customWidth="1"/>
    <col min="10005" max="10005" width="0" hidden="1" customWidth="1"/>
    <col min="10009" max="10018" width="0" hidden="1" customWidth="1"/>
    <col min="10019" max="10021" width="9.140625" customWidth="1"/>
    <col min="10241" max="10242" width="3.28515625" customWidth="1"/>
    <col min="10243" max="10243" width="4.7109375" customWidth="1"/>
    <col min="10244" max="10244" width="6.5703125" customWidth="1"/>
    <col min="10245" max="10245" width="4.28515625" customWidth="1"/>
    <col min="10246" max="10246" width="17.140625" customWidth="1"/>
    <col min="10247" max="10247" width="6.42578125" customWidth="1"/>
    <col min="10248" max="10248" width="7.7109375" customWidth="1"/>
    <col min="10249" max="10249" width="5.85546875" customWidth="1"/>
    <col min="10250" max="10250" width="1.7109375" customWidth="1"/>
    <col min="10251" max="10251" width="10.7109375" customWidth="1"/>
    <col min="10252" max="10252" width="1.7109375" customWidth="1"/>
    <col min="10253" max="10253" width="10.7109375" customWidth="1"/>
    <col min="10254" max="10254" width="1.7109375" customWidth="1"/>
    <col min="10255" max="10255" width="10.7109375" customWidth="1"/>
    <col min="10256" max="10256" width="1.7109375" customWidth="1"/>
    <col min="10257" max="10257" width="10.7109375" customWidth="1"/>
    <col min="10258" max="10258" width="1.7109375" customWidth="1"/>
    <col min="10259" max="10259" width="0" hidden="1" customWidth="1"/>
    <col min="10260" max="10260" width="8.7109375" customWidth="1"/>
    <col min="10261" max="10261" width="0" hidden="1" customWidth="1"/>
    <col min="10265" max="10274" width="0" hidden="1" customWidth="1"/>
    <col min="10275" max="10277" width="9.140625" customWidth="1"/>
    <col min="10497" max="10498" width="3.28515625" customWidth="1"/>
    <col min="10499" max="10499" width="4.7109375" customWidth="1"/>
    <col min="10500" max="10500" width="6.5703125" customWidth="1"/>
    <col min="10501" max="10501" width="4.28515625" customWidth="1"/>
    <col min="10502" max="10502" width="17.140625" customWidth="1"/>
    <col min="10503" max="10503" width="6.42578125" customWidth="1"/>
    <col min="10504" max="10504" width="7.7109375" customWidth="1"/>
    <col min="10505" max="10505" width="5.85546875" customWidth="1"/>
    <col min="10506" max="10506" width="1.7109375" customWidth="1"/>
    <col min="10507" max="10507" width="10.7109375" customWidth="1"/>
    <col min="10508" max="10508" width="1.7109375" customWidth="1"/>
    <col min="10509" max="10509" width="10.7109375" customWidth="1"/>
    <col min="10510" max="10510" width="1.7109375" customWidth="1"/>
    <col min="10511" max="10511" width="10.7109375" customWidth="1"/>
    <col min="10512" max="10512" width="1.7109375" customWidth="1"/>
    <col min="10513" max="10513" width="10.7109375" customWidth="1"/>
    <col min="10514" max="10514" width="1.7109375" customWidth="1"/>
    <col min="10515" max="10515" width="0" hidden="1" customWidth="1"/>
    <col min="10516" max="10516" width="8.7109375" customWidth="1"/>
    <col min="10517" max="10517" width="0" hidden="1" customWidth="1"/>
    <col min="10521" max="10530" width="0" hidden="1" customWidth="1"/>
    <col min="10531" max="10533" width="9.140625" customWidth="1"/>
    <col min="10753" max="10754" width="3.28515625" customWidth="1"/>
    <col min="10755" max="10755" width="4.7109375" customWidth="1"/>
    <col min="10756" max="10756" width="6.5703125" customWidth="1"/>
    <col min="10757" max="10757" width="4.28515625" customWidth="1"/>
    <col min="10758" max="10758" width="17.140625" customWidth="1"/>
    <col min="10759" max="10759" width="6.42578125" customWidth="1"/>
    <col min="10760" max="10760" width="7.7109375" customWidth="1"/>
    <col min="10761" max="10761" width="5.85546875" customWidth="1"/>
    <col min="10762" max="10762" width="1.7109375" customWidth="1"/>
    <col min="10763" max="10763" width="10.7109375" customWidth="1"/>
    <col min="10764" max="10764" width="1.7109375" customWidth="1"/>
    <col min="10765" max="10765" width="10.7109375" customWidth="1"/>
    <col min="10766" max="10766" width="1.7109375" customWidth="1"/>
    <col min="10767" max="10767" width="10.7109375" customWidth="1"/>
    <col min="10768" max="10768" width="1.7109375" customWidth="1"/>
    <col min="10769" max="10769" width="10.7109375" customWidth="1"/>
    <col min="10770" max="10770" width="1.7109375" customWidth="1"/>
    <col min="10771" max="10771" width="0" hidden="1" customWidth="1"/>
    <col min="10772" max="10772" width="8.7109375" customWidth="1"/>
    <col min="10773" max="10773" width="0" hidden="1" customWidth="1"/>
    <col min="10777" max="10786" width="0" hidden="1" customWidth="1"/>
    <col min="10787" max="10789" width="9.140625" customWidth="1"/>
    <col min="11009" max="11010" width="3.28515625" customWidth="1"/>
    <col min="11011" max="11011" width="4.7109375" customWidth="1"/>
    <col min="11012" max="11012" width="6.5703125" customWidth="1"/>
    <col min="11013" max="11013" width="4.28515625" customWidth="1"/>
    <col min="11014" max="11014" width="17.140625" customWidth="1"/>
    <col min="11015" max="11015" width="6.42578125" customWidth="1"/>
    <col min="11016" max="11016" width="7.7109375" customWidth="1"/>
    <col min="11017" max="11017" width="5.85546875" customWidth="1"/>
    <col min="11018" max="11018" width="1.7109375" customWidth="1"/>
    <col min="11019" max="11019" width="10.7109375" customWidth="1"/>
    <col min="11020" max="11020" width="1.7109375" customWidth="1"/>
    <col min="11021" max="11021" width="10.7109375" customWidth="1"/>
    <col min="11022" max="11022" width="1.7109375" customWidth="1"/>
    <col min="11023" max="11023" width="10.7109375" customWidth="1"/>
    <col min="11024" max="11024" width="1.7109375" customWidth="1"/>
    <col min="11025" max="11025" width="10.7109375" customWidth="1"/>
    <col min="11026" max="11026" width="1.7109375" customWidth="1"/>
    <col min="11027" max="11027" width="0" hidden="1" customWidth="1"/>
    <col min="11028" max="11028" width="8.7109375" customWidth="1"/>
    <col min="11029" max="11029" width="0" hidden="1" customWidth="1"/>
    <col min="11033" max="11042" width="0" hidden="1" customWidth="1"/>
    <col min="11043" max="11045" width="9.140625" customWidth="1"/>
    <col min="11265" max="11266" width="3.28515625" customWidth="1"/>
    <col min="11267" max="11267" width="4.7109375" customWidth="1"/>
    <col min="11268" max="11268" width="6.5703125" customWidth="1"/>
    <col min="11269" max="11269" width="4.28515625" customWidth="1"/>
    <col min="11270" max="11270" width="17.140625" customWidth="1"/>
    <col min="11271" max="11271" width="6.42578125" customWidth="1"/>
    <col min="11272" max="11272" width="7.7109375" customWidth="1"/>
    <col min="11273" max="11273" width="5.85546875" customWidth="1"/>
    <col min="11274" max="11274" width="1.7109375" customWidth="1"/>
    <col min="11275" max="11275" width="10.7109375" customWidth="1"/>
    <col min="11276" max="11276" width="1.7109375" customWidth="1"/>
    <col min="11277" max="11277" width="10.7109375" customWidth="1"/>
    <col min="11278" max="11278" width="1.7109375" customWidth="1"/>
    <col min="11279" max="11279" width="10.7109375" customWidth="1"/>
    <col min="11280" max="11280" width="1.7109375" customWidth="1"/>
    <col min="11281" max="11281" width="10.7109375" customWidth="1"/>
    <col min="11282" max="11282" width="1.7109375" customWidth="1"/>
    <col min="11283" max="11283" width="0" hidden="1" customWidth="1"/>
    <col min="11284" max="11284" width="8.7109375" customWidth="1"/>
    <col min="11285" max="11285" width="0" hidden="1" customWidth="1"/>
    <col min="11289" max="11298" width="0" hidden="1" customWidth="1"/>
    <col min="11299" max="11301" width="9.140625" customWidth="1"/>
    <col min="11521" max="11522" width="3.28515625" customWidth="1"/>
    <col min="11523" max="11523" width="4.7109375" customWidth="1"/>
    <col min="11524" max="11524" width="6.5703125" customWidth="1"/>
    <col min="11525" max="11525" width="4.28515625" customWidth="1"/>
    <col min="11526" max="11526" width="17.140625" customWidth="1"/>
    <col min="11527" max="11527" width="6.42578125" customWidth="1"/>
    <col min="11528" max="11528" width="7.7109375" customWidth="1"/>
    <col min="11529" max="11529" width="5.85546875" customWidth="1"/>
    <col min="11530" max="11530" width="1.7109375" customWidth="1"/>
    <col min="11531" max="11531" width="10.7109375" customWidth="1"/>
    <col min="11532" max="11532" width="1.7109375" customWidth="1"/>
    <col min="11533" max="11533" width="10.7109375" customWidth="1"/>
    <col min="11534" max="11534" width="1.7109375" customWidth="1"/>
    <col min="11535" max="11535" width="10.7109375" customWidth="1"/>
    <col min="11536" max="11536" width="1.7109375" customWidth="1"/>
    <col min="11537" max="11537" width="10.7109375" customWidth="1"/>
    <col min="11538" max="11538" width="1.7109375" customWidth="1"/>
    <col min="11539" max="11539" width="0" hidden="1" customWidth="1"/>
    <col min="11540" max="11540" width="8.7109375" customWidth="1"/>
    <col min="11541" max="11541" width="0" hidden="1" customWidth="1"/>
    <col min="11545" max="11554" width="0" hidden="1" customWidth="1"/>
    <col min="11555" max="11557" width="9.140625" customWidth="1"/>
    <col min="11777" max="11778" width="3.28515625" customWidth="1"/>
    <col min="11779" max="11779" width="4.7109375" customWidth="1"/>
    <col min="11780" max="11780" width="6.5703125" customWidth="1"/>
    <col min="11781" max="11781" width="4.28515625" customWidth="1"/>
    <col min="11782" max="11782" width="17.140625" customWidth="1"/>
    <col min="11783" max="11783" width="6.42578125" customWidth="1"/>
    <col min="11784" max="11784" width="7.7109375" customWidth="1"/>
    <col min="11785" max="11785" width="5.85546875" customWidth="1"/>
    <col min="11786" max="11786" width="1.7109375" customWidth="1"/>
    <col min="11787" max="11787" width="10.7109375" customWidth="1"/>
    <col min="11788" max="11788" width="1.7109375" customWidth="1"/>
    <col min="11789" max="11789" width="10.7109375" customWidth="1"/>
    <col min="11790" max="11790" width="1.7109375" customWidth="1"/>
    <col min="11791" max="11791" width="10.7109375" customWidth="1"/>
    <col min="11792" max="11792" width="1.7109375" customWidth="1"/>
    <col min="11793" max="11793" width="10.7109375" customWidth="1"/>
    <col min="11794" max="11794" width="1.7109375" customWidth="1"/>
    <col min="11795" max="11795" width="0" hidden="1" customWidth="1"/>
    <col min="11796" max="11796" width="8.7109375" customWidth="1"/>
    <col min="11797" max="11797" width="0" hidden="1" customWidth="1"/>
    <col min="11801" max="11810" width="0" hidden="1" customWidth="1"/>
    <col min="11811" max="11813" width="9.140625" customWidth="1"/>
    <col min="12033" max="12034" width="3.28515625" customWidth="1"/>
    <col min="12035" max="12035" width="4.7109375" customWidth="1"/>
    <col min="12036" max="12036" width="6.5703125" customWidth="1"/>
    <col min="12037" max="12037" width="4.28515625" customWidth="1"/>
    <col min="12038" max="12038" width="17.140625" customWidth="1"/>
    <col min="12039" max="12039" width="6.42578125" customWidth="1"/>
    <col min="12040" max="12040" width="7.7109375" customWidth="1"/>
    <col min="12041" max="12041" width="5.85546875" customWidth="1"/>
    <col min="12042" max="12042" width="1.7109375" customWidth="1"/>
    <col min="12043" max="12043" width="10.7109375" customWidth="1"/>
    <col min="12044" max="12044" width="1.7109375" customWidth="1"/>
    <col min="12045" max="12045" width="10.7109375" customWidth="1"/>
    <col min="12046" max="12046" width="1.7109375" customWidth="1"/>
    <col min="12047" max="12047" width="10.7109375" customWidth="1"/>
    <col min="12048" max="12048" width="1.7109375" customWidth="1"/>
    <col min="12049" max="12049" width="10.7109375" customWidth="1"/>
    <col min="12050" max="12050" width="1.7109375" customWidth="1"/>
    <col min="12051" max="12051" width="0" hidden="1" customWidth="1"/>
    <col min="12052" max="12052" width="8.7109375" customWidth="1"/>
    <col min="12053" max="12053" width="0" hidden="1" customWidth="1"/>
    <col min="12057" max="12066" width="0" hidden="1" customWidth="1"/>
    <col min="12067" max="12069" width="9.140625" customWidth="1"/>
    <col min="12289" max="12290" width="3.28515625" customWidth="1"/>
    <col min="12291" max="12291" width="4.7109375" customWidth="1"/>
    <col min="12292" max="12292" width="6.5703125" customWidth="1"/>
    <col min="12293" max="12293" width="4.28515625" customWidth="1"/>
    <col min="12294" max="12294" width="17.140625" customWidth="1"/>
    <col min="12295" max="12295" width="6.42578125" customWidth="1"/>
    <col min="12296" max="12296" width="7.7109375" customWidth="1"/>
    <col min="12297" max="12297" width="5.85546875" customWidth="1"/>
    <col min="12298" max="12298" width="1.7109375" customWidth="1"/>
    <col min="12299" max="12299" width="10.7109375" customWidth="1"/>
    <col min="12300" max="12300" width="1.7109375" customWidth="1"/>
    <col min="12301" max="12301" width="10.7109375" customWidth="1"/>
    <col min="12302" max="12302" width="1.7109375" customWidth="1"/>
    <col min="12303" max="12303" width="10.7109375" customWidth="1"/>
    <col min="12304" max="12304" width="1.7109375" customWidth="1"/>
    <col min="12305" max="12305" width="10.7109375" customWidth="1"/>
    <col min="12306" max="12306" width="1.7109375" customWidth="1"/>
    <col min="12307" max="12307" width="0" hidden="1" customWidth="1"/>
    <col min="12308" max="12308" width="8.7109375" customWidth="1"/>
    <col min="12309" max="12309" width="0" hidden="1" customWidth="1"/>
    <col min="12313" max="12322" width="0" hidden="1" customWidth="1"/>
    <col min="12323" max="12325" width="9.140625" customWidth="1"/>
    <col min="12545" max="12546" width="3.28515625" customWidth="1"/>
    <col min="12547" max="12547" width="4.7109375" customWidth="1"/>
    <col min="12548" max="12548" width="6.5703125" customWidth="1"/>
    <col min="12549" max="12549" width="4.28515625" customWidth="1"/>
    <col min="12550" max="12550" width="17.140625" customWidth="1"/>
    <col min="12551" max="12551" width="6.42578125" customWidth="1"/>
    <col min="12552" max="12552" width="7.7109375" customWidth="1"/>
    <col min="12553" max="12553" width="5.85546875" customWidth="1"/>
    <col min="12554" max="12554" width="1.7109375" customWidth="1"/>
    <col min="12555" max="12555" width="10.7109375" customWidth="1"/>
    <col min="12556" max="12556" width="1.7109375" customWidth="1"/>
    <col min="12557" max="12557" width="10.7109375" customWidth="1"/>
    <col min="12558" max="12558" width="1.7109375" customWidth="1"/>
    <col min="12559" max="12559" width="10.7109375" customWidth="1"/>
    <col min="12560" max="12560" width="1.7109375" customWidth="1"/>
    <col min="12561" max="12561" width="10.7109375" customWidth="1"/>
    <col min="12562" max="12562" width="1.7109375" customWidth="1"/>
    <col min="12563" max="12563" width="0" hidden="1" customWidth="1"/>
    <col min="12564" max="12564" width="8.7109375" customWidth="1"/>
    <col min="12565" max="12565" width="0" hidden="1" customWidth="1"/>
    <col min="12569" max="12578" width="0" hidden="1" customWidth="1"/>
    <col min="12579" max="12581" width="9.140625" customWidth="1"/>
    <col min="12801" max="12802" width="3.28515625" customWidth="1"/>
    <col min="12803" max="12803" width="4.7109375" customWidth="1"/>
    <col min="12804" max="12804" width="6.5703125" customWidth="1"/>
    <col min="12805" max="12805" width="4.28515625" customWidth="1"/>
    <col min="12806" max="12806" width="17.140625" customWidth="1"/>
    <col min="12807" max="12807" width="6.42578125" customWidth="1"/>
    <col min="12808" max="12808" width="7.7109375" customWidth="1"/>
    <col min="12809" max="12809" width="5.85546875" customWidth="1"/>
    <col min="12810" max="12810" width="1.7109375" customWidth="1"/>
    <col min="12811" max="12811" width="10.7109375" customWidth="1"/>
    <col min="12812" max="12812" width="1.7109375" customWidth="1"/>
    <col min="12813" max="12813" width="10.7109375" customWidth="1"/>
    <col min="12814" max="12814" width="1.7109375" customWidth="1"/>
    <col min="12815" max="12815" width="10.7109375" customWidth="1"/>
    <col min="12816" max="12816" width="1.7109375" customWidth="1"/>
    <col min="12817" max="12817" width="10.7109375" customWidth="1"/>
    <col min="12818" max="12818" width="1.7109375" customWidth="1"/>
    <col min="12819" max="12819" width="0" hidden="1" customWidth="1"/>
    <col min="12820" max="12820" width="8.7109375" customWidth="1"/>
    <col min="12821" max="12821" width="0" hidden="1" customWidth="1"/>
    <col min="12825" max="12834" width="0" hidden="1" customWidth="1"/>
    <col min="12835" max="12837" width="9.140625" customWidth="1"/>
    <col min="13057" max="13058" width="3.28515625" customWidth="1"/>
    <col min="13059" max="13059" width="4.7109375" customWidth="1"/>
    <col min="13060" max="13060" width="6.5703125" customWidth="1"/>
    <col min="13061" max="13061" width="4.28515625" customWidth="1"/>
    <col min="13062" max="13062" width="17.140625" customWidth="1"/>
    <col min="13063" max="13063" width="6.42578125" customWidth="1"/>
    <col min="13064" max="13064" width="7.7109375" customWidth="1"/>
    <col min="13065" max="13065" width="5.85546875" customWidth="1"/>
    <col min="13066" max="13066" width="1.7109375" customWidth="1"/>
    <col min="13067" max="13067" width="10.7109375" customWidth="1"/>
    <col min="13068" max="13068" width="1.7109375" customWidth="1"/>
    <col min="13069" max="13069" width="10.7109375" customWidth="1"/>
    <col min="13070" max="13070" width="1.7109375" customWidth="1"/>
    <col min="13071" max="13071" width="10.7109375" customWidth="1"/>
    <col min="13072" max="13072" width="1.7109375" customWidth="1"/>
    <col min="13073" max="13073" width="10.7109375" customWidth="1"/>
    <col min="13074" max="13074" width="1.7109375" customWidth="1"/>
    <col min="13075" max="13075" width="0" hidden="1" customWidth="1"/>
    <col min="13076" max="13076" width="8.7109375" customWidth="1"/>
    <col min="13077" max="13077" width="0" hidden="1" customWidth="1"/>
    <col min="13081" max="13090" width="0" hidden="1" customWidth="1"/>
    <col min="13091" max="13093" width="9.140625" customWidth="1"/>
    <col min="13313" max="13314" width="3.28515625" customWidth="1"/>
    <col min="13315" max="13315" width="4.7109375" customWidth="1"/>
    <col min="13316" max="13316" width="6.5703125" customWidth="1"/>
    <col min="13317" max="13317" width="4.28515625" customWidth="1"/>
    <col min="13318" max="13318" width="17.140625" customWidth="1"/>
    <col min="13319" max="13319" width="6.42578125" customWidth="1"/>
    <col min="13320" max="13320" width="7.7109375" customWidth="1"/>
    <col min="13321" max="13321" width="5.85546875" customWidth="1"/>
    <col min="13322" max="13322" width="1.7109375" customWidth="1"/>
    <col min="13323" max="13323" width="10.7109375" customWidth="1"/>
    <col min="13324" max="13324" width="1.7109375" customWidth="1"/>
    <col min="13325" max="13325" width="10.7109375" customWidth="1"/>
    <col min="13326" max="13326" width="1.7109375" customWidth="1"/>
    <col min="13327" max="13327" width="10.7109375" customWidth="1"/>
    <col min="13328" max="13328" width="1.7109375" customWidth="1"/>
    <col min="13329" max="13329" width="10.7109375" customWidth="1"/>
    <col min="13330" max="13330" width="1.7109375" customWidth="1"/>
    <col min="13331" max="13331" width="0" hidden="1" customWidth="1"/>
    <col min="13332" max="13332" width="8.7109375" customWidth="1"/>
    <col min="13333" max="13333" width="0" hidden="1" customWidth="1"/>
    <col min="13337" max="13346" width="0" hidden="1" customWidth="1"/>
    <col min="13347" max="13349" width="9.140625" customWidth="1"/>
    <col min="13569" max="13570" width="3.28515625" customWidth="1"/>
    <col min="13571" max="13571" width="4.7109375" customWidth="1"/>
    <col min="13572" max="13572" width="6.5703125" customWidth="1"/>
    <col min="13573" max="13573" width="4.28515625" customWidth="1"/>
    <col min="13574" max="13574" width="17.140625" customWidth="1"/>
    <col min="13575" max="13575" width="6.42578125" customWidth="1"/>
    <col min="13576" max="13576" width="7.7109375" customWidth="1"/>
    <col min="13577" max="13577" width="5.85546875" customWidth="1"/>
    <col min="13578" max="13578" width="1.7109375" customWidth="1"/>
    <col min="13579" max="13579" width="10.7109375" customWidth="1"/>
    <col min="13580" max="13580" width="1.7109375" customWidth="1"/>
    <col min="13581" max="13581" width="10.7109375" customWidth="1"/>
    <col min="13582" max="13582" width="1.7109375" customWidth="1"/>
    <col min="13583" max="13583" width="10.7109375" customWidth="1"/>
    <col min="13584" max="13584" width="1.7109375" customWidth="1"/>
    <col min="13585" max="13585" width="10.7109375" customWidth="1"/>
    <col min="13586" max="13586" width="1.7109375" customWidth="1"/>
    <col min="13587" max="13587" width="0" hidden="1" customWidth="1"/>
    <col min="13588" max="13588" width="8.7109375" customWidth="1"/>
    <col min="13589" max="13589" width="0" hidden="1" customWidth="1"/>
    <col min="13593" max="13602" width="0" hidden="1" customWidth="1"/>
    <col min="13603" max="13605" width="9.140625" customWidth="1"/>
    <col min="13825" max="13826" width="3.28515625" customWidth="1"/>
    <col min="13827" max="13827" width="4.7109375" customWidth="1"/>
    <col min="13828" max="13828" width="6.5703125" customWidth="1"/>
    <col min="13829" max="13829" width="4.28515625" customWidth="1"/>
    <col min="13830" max="13830" width="17.140625" customWidth="1"/>
    <col min="13831" max="13831" width="6.42578125" customWidth="1"/>
    <col min="13832" max="13832" width="7.7109375" customWidth="1"/>
    <col min="13833" max="13833" width="5.85546875" customWidth="1"/>
    <col min="13834" max="13834" width="1.7109375" customWidth="1"/>
    <col min="13835" max="13835" width="10.7109375" customWidth="1"/>
    <col min="13836" max="13836" width="1.7109375" customWidth="1"/>
    <col min="13837" max="13837" width="10.7109375" customWidth="1"/>
    <col min="13838" max="13838" width="1.7109375" customWidth="1"/>
    <col min="13839" max="13839" width="10.7109375" customWidth="1"/>
    <col min="13840" max="13840" width="1.7109375" customWidth="1"/>
    <col min="13841" max="13841" width="10.7109375" customWidth="1"/>
    <col min="13842" max="13842" width="1.7109375" customWidth="1"/>
    <col min="13843" max="13843" width="0" hidden="1" customWidth="1"/>
    <col min="13844" max="13844" width="8.7109375" customWidth="1"/>
    <col min="13845" max="13845" width="0" hidden="1" customWidth="1"/>
    <col min="13849" max="13858" width="0" hidden="1" customWidth="1"/>
    <col min="13859" max="13861" width="9.140625" customWidth="1"/>
    <col min="14081" max="14082" width="3.28515625" customWidth="1"/>
    <col min="14083" max="14083" width="4.7109375" customWidth="1"/>
    <col min="14084" max="14084" width="6.5703125" customWidth="1"/>
    <col min="14085" max="14085" width="4.28515625" customWidth="1"/>
    <col min="14086" max="14086" width="17.140625" customWidth="1"/>
    <col min="14087" max="14087" width="6.42578125" customWidth="1"/>
    <col min="14088" max="14088" width="7.7109375" customWidth="1"/>
    <col min="14089" max="14089" width="5.85546875" customWidth="1"/>
    <col min="14090" max="14090" width="1.7109375" customWidth="1"/>
    <col min="14091" max="14091" width="10.7109375" customWidth="1"/>
    <col min="14092" max="14092" width="1.7109375" customWidth="1"/>
    <col min="14093" max="14093" width="10.7109375" customWidth="1"/>
    <col min="14094" max="14094" width="1.7109375" customWidth="1"/>
    <col min="14095" max="14095" width="10.7109375" customWidth="1"/>
    <col min="14096" max="14096" width="1.7109375" customWidth="1"/>
    <col min="14097" max="14097" width="10.7109375" customWidth="1"/>
    <col min="14098" max="14098" width="1.7109375" customWidth="1"/>
    <col min="14099" max="14099" width="0" hidden="1" customWidth="1"/>
    <col min="14100" max="14100" width="8.7109375" customWidth="1"/>
    <col min="14101" max="14101" width="0" hidden="1" customWidth="1"/>
    <col min="14105" max="14114" width="0" hidden="1" customWidth="1"/>
    <col min="14115" max="14117" width="9.140625" customWidth="1"/>
    <col min="14337" max="14338" width="3.28515625" customWidth="1"/>
    <col min="14339" max="14339" width="4.7109375" customWidth="1"/>
    <col min="14340" max="14340" width="6.5703125" customWidth="1"/>
    <col min="14341" max="14341" width="4.28515625" customWidth="1"/>
    <col min="14342" max="14342" width="17.140625" customWidth="1"/>
    <col min="14343" max="14343" width="6.42578125" customWidth="1"/>
    <col min="14344" max="14344" width="7.7109375" customWidth="1"/>
    <col min="14345" max="14345" width="5.85546875" customWidth="1"/>
    <col min="14346" max="14346" width="1.7109375" customWidth="1"/>
    <col min="14347" max="14347" width="10.7109375" customWidth="1"/>
    <col min="14348" max="14348" width="1.7109375" customWidth="1"/>
    <col min="14349" max="14349" width="10.7109375" customWidth="1"/>
    <col min="14350" max="14350" width="1.7109375" customWidth="1"/>
    <col min="14351" max="14351" width="10.7109375" customWidth="1"/>
    <col min="14352" max="14352" width="1.7109375" customWidth="1"/>
    <col min="14353" max="14353" width="10.7109375" customWidth="1"/>
    <col min="14354" max="14354" width="1.7109375" customWidth="1"/>
    <col min="14355" max="14355" width="0" hidden="1" customWidth="1"/>
    <col min="14356" max="14356" width="8.7109375" customWidth="1"/>
    <col min="14357" max="14357" width="0" hidden="1" customWidth="1"/>
    <col min="14361" max="14370" width="0" hidden="1" customWidth="1"/>
    <col min="14371" max="14373" width="9.140625" customWidth="1"/>
    <col min="14593" max="14594" width="3.28515625" customWidth="1"/>
    <col min="14595" max="14595" width="4.7109375" customWidth="1"/>
    <col min="14596" max="14596" width="6.5703125" customWidth="1"/>
    <col min="14597" max="14597" width="4.28515625" customWidth="1"/>
    <col min="14598" max="14598" width="17.140625" customWidth="1"/>
    <col min="14599" max="14599" width="6.42578125" customWidth="1"/>
    <col min="14600" max="14600" width="7.7109375" customWidth="1"/>
    <col min="14601" max="14601" width="5.85546875" customWidth="1"/>
    <col min="14602" max="14602" width="1.7109375" customWidth="1"/>
    <col min="14603" max="14603" width="10.7109375" customWidth="1"/>
    <col min="14604" max="14604" width="1.7109375" customWidth="1"/>
    <col min="14605" max="14605" width="10.7109375" customWidth="1"/>
    <col min="14606" max="14606" width="1.7109375" customWidth="1"/>
    <col min="14607" max="14607" width="10.7109375" customWidth="1"/>
    <col min="14608" max="14608" width="1.7109375" customWidth="1"/>
    <col min="14609" max="14609" width="10.7109375" customWidth="1"/>
    <col min="14610" max="14610" width="1.7109375" customWidth="1"/>
    <col min="14611" max="14611" width="0" hidden="1" customWidth="1"/>
    <col min="14612" max="14612" width="8.7109375" customWidth="1"/>
    <col min="14613" max="14613" width="0" hidden="1" customWidth="1"/>
    <col min="14617" max="14626" width="0" hidden="1" customWidth="1"/>
    <col min="14627" max="14629" width="9.140625" customWidth="1"/>
    <col min="14849" max="14850" width="3.28515625" customWidth="1"/>
    <col min="14851" max="14851" width="4.7109375" customWidth="1"/>
    <col min="14852" max="14852" width="6.5703125" customWidth="1"/>
    <col min="14853" max="14853" width="4.28515625" customWidth="1"/>
    <col min="14854" max="14854" width="17.140625" customWidth="1"/>
    <col min="14855" max="14855" width="6.42578125" customWidth="1"/>
    <col min="14856" max="14856" width="7.7109375" customWidth="1"/>
    <col min="14857" max="14857" width="5.85546875" customWidth="1"/>
    <col min="14858" max="14858" width="1.7109375" customWidth="1"/>
    <col min="14859" max="14859" width="10.7109375" customWidth="1"/>
    <col min="14860" max="14860" width="1.7109375" customWidth="1"/>
    <col min="14861" max="14861" width="10.7109375" customWidth="1"/>
    <col min="14862" max="14862" width="1.7109375" customWidth="1"/>
    <col min="14863" max="14863" width="10.7109375" customWidth="1"/>
    <col min="14864" max="14864" width="1.7109375" customWidth="1"/>
    <col min="14865" max="14865" width="10.7109375" customWidth="1"/>
    <col min="14866" max="14866" width="1.7109375" customWidth="1"/>
    <col min="14867" max="14867" width="0" hidden="1" customWidth="1"/>
    <col min="14868" max="14868" width="8.7109375" customWidth="1"/>
    <col min="14869" max="14869" width="0" hidden="1" customWidth="1"/>
    <col min="14873" max="14882" width="0" hidden="1" customWidth="1"/>
    <col min="14883" max="14885" width="9.140625" customWidth="1"/>
    <col min="15105" max="15106" width="3.28515625" customWidth="1"/>
    <col min="15107" max="15107" width="4.7109375" customWidth="1"/>
    <col min="15108" max="15108" width="6.5703125" customWidth="1"/>
    <col min="15109" max="15109" width="4.28515625" customWidth="1"/>
    <col min="15110" max="15110" width="17.140625" customWidth="1"/>
    <col min="15111" max="15111" width="6.42578125" customWidth="1"/>
    <col min="15112" max="15112" width="7.7109375" customWidth="1"/>
    <col min="15113" max="15113" width="5.85546875" customWidth="1"/>
    <col min="15114" max="15114" width="1.7109375" customWidth="1"/>
    <col min="15115" max="15115" width="10.7109375" customWidth="1"/>
    <col min="15116" max="15116" width="1.7109375" customWidth="1"/>
    <col min="15117" max="15117" width="10.7109375" customWidth="1"/>
    <col min="15118" max="15118" width="1.7109375" customWidth="1"/>
    <col min="15119" max="15119" width="10.7109375" customWidth="1"/>
    <col min="15120" max="15120" width="1.7109375" customWidth="1"/>
    <col min="15121" max="15121" width="10.7109375" customWidth="1"/>
    <col min="15122" max="15122" width="1.7109375" customWidth="1"/>
    <col min="15123" max="15123" width="0" hidden="1" customWidth="1"/>
    <col min="15124" max="15124" width="8.7109375" customWidth="1"/>
    <col min="15125" max="15125" width="0" hidden="1" customWidth="1"/>
    <col min="15129" max="15138" width="0" hidden="1" customWidth="1"/>
    <col min="15139" max="15141" width="9.140625" customWidth="1"/>
    <col min="15361" max="15362" width="3.28515625" customWidth="1"/>
    <col min="15363" max="15363" width="4.7109375" customWidth="1"/>
    <col min="15364" max="15364" width="6.5703125" customWidth="1"/>
    <col min="15365" max="15365" width="4.28515625" customWidth="1"/>
    <col min="15366" max="15366" width="17.140625" customWidth="1"/>
    <col min="15367" max="15367" width="6.42578125" customWidth="1"/>
    <col min="15368" max="15368" width="7.7109375" customWidth="1"/>
    <col min="15369" max="15369" width="5.85546875" customWidth="1"/>
    <col min="15370" max="15370" width="1.7109375" customWidth="1"/>
    <col min="15371" max="15371" width="10.7109375" customWidth="1"/>
    <col min="15372" max="15372" width="1.7109375" customWidth="1"/>
    <col min="15373" max="15373" width="10.7109375" customWidth="1"/>
    <col min="15374" max="15374" width="1.7109375" customWidth="1"/>
    <col min="15375" max="15375" width="10.7109375" customWidth="1"/>
    <col min="15376" max="15376" width="1.7109375" customWidth="1"/>
    <col min="15377" max="15377" width="10.7109375" customWidth="1"/>
    <col min="15378" max="15378" width="1.7109375" customWidth="1"/>
    <col min="15379" max="15379" width="0" hidden="1" customWidth="1"/>
    <col min="15380" max="15380" width="8.7109375" customWidth="1"/>
    <col min="15381" max="15381" width="0" hidden="1" customWidth="1"/>
    <col min="15385" max="15394" width="0" hidden="1" customWidth="1"/>
    <col min="15395" max="15397" width="9.140625" customWidth="1"/>
    <col min="15617" max="15618" width="3.28515625" customWidth="1"/>
    <col min="15619" max="15619" width="4.7109375" customWidth="1"/>
    <col min="15620" max="15620" width="6.5703125" customWidth="1"/>
    <col min="15621" max="15621" width="4.28515625" customWidth="1"/>
    <col min="15622" max="15622" width="17.140625" customWidth="1"/>
    <col min="15623" max="15623" width="6.42578125" customWidth="1"/>
    <col min="15624" max="15624" width="7.7109375" customWidth="1"/>
    <col min="15625" max="15625" width="5.85546875" customWidth="1"/>
    <col min="15626" max="15626" width="1.7109375" customWidth="1"/>
    <col min="15627" max="15627" width="10.7109375" customWidth="1"/>
    <col min="15628" max="15628" width="1.7109375" customWidth="1"/>
    <col min="15629" max="15629" width="10.7109375" customWidth="1"/>
    <col min="15630" max="15630" width="1.7109375" customWidth="1"/>
    <col min="15631" max="15631" width="10.7109375" customWidth="1"/>
    <col min="15632" max="15632" width="1.7109375" customWidth="1"/>
    <col min="15633" max="15633" width="10.7109375" customWidth="1"/>
    <col min="15634" max="15634" width="1.7109375" customWidth="1"/>
    <col min="15635" max="15635" width="0" hidden="1" customWidth="1"/>
    <col min="15636" max="15636" width="8.7109375" customWidth="1"/>
    <col min="15637" max="15637" width="0" hidden="1" customWidth="1"/>
    <col min="15641" max="15650" width="0" hidden="1" customWidth="1"/>
    <col min="15651" max="15653" width="9.140625" customWidth="1"/>
    <col min="15873" max="15874" width="3.28515625" customWidth="1"/>
    <col min="15875" max="15875" width="4.7109375" customWidth="1"/>
    <col min="15876" max="15876" width="6.5703125" customWidth="1"/>
    <col min="15877" max="15877" width="4.28515625" customWidth="1"/>
    <col min="15878" max="15878" width="17.140625" customWidth="1"/>
    <col min="15879" max="15879" width="6.42578125" customWidth="1"/>
    <col min="15880" max="15880" width="7.7109375" customWidth="1"/>
    <col min="15881" max="15881" width="5.85546875" customWidth="1"/>
    <col min="15882" max="15882" width="1.7109375" customWidth="1"/>
    <col min="15883" max="15883" width="10.7109375" customWidth="1"/>
    <col min="15884" max="15884" width="1.7109375" customWidth="1"/>
    <col min="15885" max="15885" width="10.7109375" customWidth="1"/>
    <col min="15886" max="15886" width="1.7109375" customWidth="1"/>
    <col min="15887" max="15887" width="10.7109375" customWidth="1"/>
    <col min="15888" max="15888" width="1.7109375" customWidth="1"/>
    <col min="15889" max="15889" width="10.7109375" customWidth="1"/>
    <col min="15890" max="15890" width="1.7109375" customWidth="1"/>
    <col min="15891" max="15891" width="0" hidden="1" customWidth="1"/>
    <col min="15892" max="15892" width="8.7109375" customWidth="1"/>
    <col min="15893" max="15893" width="0" hidden="1" customWidth="1"/>
    <col min="15897" max="15906" width="0" hidden="1" customWidth="1"/>
    <col min="15907" max="15909" width="9.140625" customWidth="1"/>
    <col min="16129" max="16130" width="3.28515625" customWidth="1"/>
    <col min="16131" max="16131" width="4.7109375" customWidth="1"/>
    <col min="16132" max="16132" width="6.5703125" customWidth="1"/>
    <col min="16133" max="16133" width="4.28515625" customWidth="1"/>
    <col min="16134" max="16134" width="17.140625" customWidth="1"/>
    <col min="16135" max="16135" width="6.42578125" customWidth="1"/>
    <col min="16136" max="16136" width="7.7109375" customWidth="1"/>
    <col min="16137" max="16137" width="5.85546875" customWidth="1"/>
    <col min="16138" max="16138" width="1.7109375" customWidth="1"/>
    <col min="16139" max="16139" width="10.7109375" customWidth="1"/>
    <col min="16140" max="16140" width="1.7109375" customWidth="1"/>
    <col min="16141" max="16141" width="10.7109375" customWidth="1"/>
    <col min="16142" max="16142" width="1.7109375" customWidth="1"/>
    <col min="16143" max="16143" width="10.7109375" customWidth="1"/>
    <col min="16144" max="16144" width="1.7109375" customWidth="1"/>
    <col min="16145" max="16145" width="10.7109375" customWidth="1"/>
    <col min="16146" max="16146" width="1.7109375" customWidth="1"/>
    <col min="16147" max="16147" width="0" hidden="1" customWidth="1"/>
    <col min="16148" max="16148" width="8.7109375" customWidth="1"/>
    <col min="16149" max="16149" width="0" hidden="1" customWidth="1"/>
    <col min="16153" max="16162" width="0" hidden="1" customWidth="1"/>
    <col min="16163" max="16165" width="9.140625" customWidth="1"/>
  </cols>
  <sheetData>
    <row r="1" spans="1:37" s="8" customFormat="1" ht="21.75" customHeight="1" x14ac:dyDescent="0.2">
      <c r="A1" s="172" t="str">
        <f>[2]Altalanos!$A$6</f>
        <v>Korosztályos Budapest Csapatbajnokság 2026</v>
      </c>
      <c r="B1" s="172"/>
      <c r="C1" s="173"/>
      <c r="D1" s="173"/>
      <c r="E1" s="173"/>
      <c r="F1" s="173"/>
      <c r="G1" s="173"/>
      <c r="H1" s="172"/>
      <c r="I1" s="174"/>
      <c r="J1" s="175"/>
      <c r="K1" s="176"/>
      <c r="L1" s="177"/>
      <c r="M1" s="178"/>
      <c r="N1" s="175"/>
      <c r="O1" s="175" t="s">
        <v>48</v>
      </c>
      <c r="P1" s="175"/>
      <c r="Q1" s="173"/>
      <c r="R1" s="175"/>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7" customFormat="1" x14ac:dyDescent="0.2">
      <c r="A2" s="179" t="s">
        <v>1</v>
      </c>
      <c r="B2" s="180"/>
      <c r="C2" s="180"/>
      <c r="D2" s="180"/>
      <c r="E2" s="181" t="str">
        <f>[2]Altalanos!$D$8</f>
        <v>F16</v>
      </c>
      <c r="F2" s="180"/>
      <c r="G2" s="182"/>
      <c r="H2" s="183"/>
      <c r="I2" s="183"/>
      <c r="J2" s="184"/>
      <c r="K2" s="177"/>
      <c r="L2" s="177"/>
      <c r="M2" s="177"/>
      <c r="N2" s="184"/>
      <c r="O2" s="183"/>
      <c r="P2" s="184"/>
      <c r="Q2" s="183"/>
      <c r="R2" s="184"/>
      <c r="Y2" s="19"/>
      <c r="Z2" s="20"/>
      <c r="AA2" s="185" t="s">
        <v>2</v>
      </c>
      <c r="AB2" s="186">
        <v>300</v>
      </c>
      <c r="AC2" s="186">
        <v>250</v>
      </c>
      <c r="AD2" s="186">
        <v>200</v>
      </c>
      <c r="AE2" s="186">
        <v>150</v>
      </c>
      <c r="AF2" s="186">
        <v>120</v>
      </c>
      <c r="AG2" s="186">
        <v>90</v>
      </c>
      <c r="AH2" s="186">
        <v>40</v>
      </c>
      <c r="AI2"/>
      <c r="AJ2"/>
      <c r="AK2"/>
    </row>
    <row r="3" spans="1:37" s="26" customFormat="1" ht="11.25" customHeight="1" x14ac:dyDescent="0.2">
      <c r="A3" s="23" t="s">
        <v>3</v>
      </c>
      <c r="B3" s="23"/>
      <c r="C3" s="23"/>
      <c r="D3" s="23"/>
      <c r="E3" s="23"/>
      <c r="F3" s="23"/>
      <c r="G3" s="23" t="s">
        <v>4</v>
      </c>
      <c r="H3" s="23"/>
      <c r="I3" s="23"/>
      <c r="J3" s="24"/>
      <c r="K3" s="23" t="s">
        <v>5</v>
      </c>
      <c r="L3" s="24"/>
      <c r="M3" s="23"/>
      <c r="N3" s="24"/>
      <c r="O3" s="23"/>
      <c r="P3" s="24"/>
      <c r="Q3" s="23"/>
      <c r="R3" s="25" t="s">
        <v>6</v>
      </c>
      <c r="Y3" s="20" t="str">
        <f>IF(K4="OB","A",IF(K4="IX","W",IF(K4="","",K4)))</f>
        <v/>
      </c>
      <c r="Z3" s="20"/>
      <c r="AA3" s="185" t="s">
        <v>7</v>
      </c>
      <c r="AB3" s="186">
        <v>280</v>
      </c>
      <c r="AC3" s="186">
        <v>230</v>
      </c>
      <c r="AD3" s="186">
        <v>180</v>
      </c>
      <c r="AE3" s="186">
        <v>140</v>
      </c>
      <c r="AF3" s="186">
        <v>80</v>
      </c>
      <c r="AG3" s="186">
        <v>0</v>
      </c>
      <c r="AH3" s="186">
        <v>0</v>
      </c>
      <c r="AI3"/>
      <c r="AJ3"/>
      <c r="AK3"/>
    </row>
    <row r="4" spans="1:37" s="35" customFormat="1" ht="11.25" customHeight="1" thickBot="1" x14ac:dyDescent="0.25">
      <c r="A4" s="314" t="str">
        <f>[2]Altalanos!$A$10</f>
        <v>2026-06-20 - 2026-07-02</v>
      </c>
      <c r="B4" s="314"/>
      <c r="C4" s="314"/>
      <c r="D4" s="187"/>
      <c r="E4" s="188"/>
      <c r="F4" s="188"/>
      <c r="G4" s="188" t="str">
        <f>[2]Altalanos!$C$10</f>
        <v>Budapest</v>
      </c>
      <c r="H4" s="189"/>
      <c r="I4" s="188"/>
      <c r="J4" s="190"/>
      <c r="K4" s="191"/>
      <c r="L4" s="190"/>
      <c r="M4" s="192"/>
      <c r="N4" s="190"/>
      <c r="O4" s="188"/>
      <c r="P4" s="190"/>
      <c r="Q4" s="188"/>
      <c r="R4" s="193" t="str">
        <f>[2]Altalanos!$E$10</f>
        <v>Kovács Annamária</v>
      </c>
      <c r="Y4" s="20"/>
      <c r="Z4" s="20"/>
      <c r="AA4" s="185" t="s">
        <v>8</v>
      </c>
      <c r="AB4" s="186">
        <v>250</v>
      </c>
      <c r="AC4" s="186">
        <v>200</v>
      </c>
      <c r="AD4" s="186">
        <v>150</v>
      </c>
      <c r="AE4" s="186">
        <v>120</v>
      </c>
      <c r="AF4" s="186">
        <v>90</v>
      </c>
      <c r="AG4" s="186">
        <v>60</v>
      </c>
      <c r="AH4" s="186">
        <v>25</v>
      </c>
      <c r="AI4"/>
      <c r="AJ4"/>
      <c r="AK4"/>
    </row>
    <row r="5" spans="1:37" s="26" customFormat="1" x14ac:dyDescent="0.2">
      <c r="A5" s="37"/>
      <c r="B5" s="38" t="s">
        <v>9</v>
      </c>
      <c r="C5" s="39" t="s">
        <v>10</v>
      </c>
      <c r="D5" s="38" t="s">
        <v>11</v>
      </c>
      <c r="E5" s="38" t="s">
        <v>12</v>
      </c>
      <c r="F5" s="40"/>
      <c r="G5" s="40"/>
      <c r="H5" s="40"/>
      <c r="I5" s="40" t="s">
        <v>14</v>
      </c>
      <c r="J5" s="40"/>
      <c r="K5" s="38" t="s">
        <v>15</v>
      </c>
      <c r="L5" s="41"/>
      <c r="M5" s="38" t="s">
        <v>49</v>
      </c>
      <c r="N5" s="41"/>
      <c r="O5" s="38" t="s">
        <v>16</v>
      </c>
      <c r="P5" s="41"/>
      <c r="Q5" s="38" t="s">
        <v>17</v>
      </c>
      <c r="R5" s="42"/>
      <c r="Y5" s="20">
        <f>IF(OR([2]Altalanos!$A$8="F1",[2]Altalanos!$A$8="F2",[2]Altalanos!$A$8="N1",[2]Altalanos!$A$8="N2"),1,2)</f>
        <v>2</v>
      </c>
      <c r="Z5" s="20"/>
      <c r="AA5" s="185" t="s">
        <v>18</v>
      </c>
      <c r="AB5" s="186">
        <v>200</v>
      </c>
      <c r="AC5" s="186">
        <v>150</v>
      </c>
      <c r="AD5" s="186">
        <v>120</v>
      </c>
      <c r="AE5" s="186">
        <v>90</v>
      </c>
      <c r="AF5" s="186">
        <v>60</v>
      </c>
      <c r="AG5" s="186">
        <v>40</v>
      </c>
      <c r="AH5" s="186">
        <v>15</v>
      </c>
      <c r="AI5"/>
      <c r="AJ5"/>
      <c r="AK5"/>
    </row>
    <row r="6" spans="1:37" s="49" customFormat="1" ht="14.25" customHeight="1" thickBot="1" x14ac:dyDescent="0.25">
      <c r="A6" s="194"/>
      <c r="B6" s="44"/>
      <c r="C6" s="44"/>
      <c r="D6" s="44"/>
      <c r="E6" s="44"/>
      <c r="F6" s="43" t="str">
        <f>IF(Y3="","",CONCATENATE(AH1," / ",VLOOKUP(Y3,AB1:AH1,5)," pont"))</f>
        <v/>
      </c>
      <c r="G6" s="45"/>
      <c r="H6" s="46"/>
      <c r="I6" s="45"/>
      <c r="J6" s="47"/>
      <c r="K6" s="44" t="str">
        <f>IF(Y3="","",CONCATENATE(VLOOKUP(Y3,AB1:AH1,4)," pont"))</f>
        <v/>
      </c>
      <c r="L6" s="47"/>
      <c r="M6" s="44" t="str">
        <f>IF(Y3="","",CONCATENATE(VLOOKUP(Y3,AB1:AH1,3)," pont"))</f>
        <v/>
      </c>
      <c r="N6" s="47"/>
      <c r="O6" s="44" t="str">
        <f>IF(Y3="","",CONCATENATE(VLOOKUP(Y3,AB1:AH1,2)," pont"))</f>
        <v/>
      </c>
      <c r="P6" s="47"/>
      <c r="Q6" s="44" t="str">
        <f>IF(Y3="","",CONCATENATE(VLOOKUP(Y3,AB1:AH1,1)," pont"))</f>
        <v/>
      </c>
      <c r="R6" s="48"/>
      <c r="Y6" s="51"/>
      <c r="Z6" s="51"/>
      <c r="AA6" s="51" t="s">
        <v>19</v>
      </c>
      <c r="AB6" s="52">
        <v>150</v>
      </c>
      <c r="AC6" s="52">
        <v>120</v>
      </c>
      <c r="AD6" s="52">
        <v>90</v>
      </c>
      <c r="AE6" s="52">
        <v>60</v>
      </c>
      <c r="AF6" s="52">
        <v>40</v>
      </c>
      <c r="AG6" s="52">
        <v>25</v>
      </c>
      <c r="AH6" s="52">
        <v>10</v>
      </c>
      <c r="AI6" s="195"/>
      <c r="AJ6" s="195"/>
      <c r="AK6" s="195"/>
    </row>
    <row r="7" spans="1:37" s="67" customFormat="1" ht="12.95" customHeight="1" x14ac:dyDescent="0.2">
      <c r="A7" s="54">
        <v>1</v>
      </c>
      <c r="B7" s="196">
        <f>IF($E7="","",VLOOKUP($E7,[2]F16_Lista!$A$7:$O$22,14))</f>
        <v>0</v>
      </c>
      <c r="C7" s="197">
        <f>IF($E7="","",VLOOKUP($E7,[2]F16_Lista!$A$7:$O$22,15))</f>
        <v>0</v>
      </c>
      <c r="D7" s="197">
        <f>IF($E7="","",VLOOKUP($E7,[2]F16_Lista!$A$7:$O$22,5))</f>
        <v>0</v>
      </c>
      <c r="E7" s="198">
        <v>1</v>
      </c>
      <c r="F7" s="199" t="str">
        <f>UPPER(IF($E7="","",VLOOKUP($E7,[2]F16_Lista!$A$7:$O$22,2)))</f>
        <v>TENISZ MŰHELY I.</v>
      </c>
      <c r="G7" s="199">
        <f>IF($E7="","",VLOOKUP($E7,[2]F16_Lista!$A$7:$O$22,3))</f>
        <v>0</v>
      </c>
      <c r="H7" s="199"/>
      <c r="I7" s="199">
        <f>IF($E7="","",VLOOKUP($E7,[2]F16_Lista!$A$7:$O$22,4))</f>
        <v>0</v>
      </c>
      <c r="J7" s="200"/>
      <c r="K7" s="201"/>
      <c r="L7" s="201"/>
      <c r="M7" s="201"/>
      <c r="N7" s="201"/>
      <c r="O7" s="61"/>
      <c r="P7" s="62"/>
      <c r="Q7" s="63"/>
      <c r="R7" s="64"/>
      <c r="S7" s="65"/>
      <c r="U7" s="202" t="str">
        <f>[2]Birók!P21</f>
        <v>Bíró</v>
      </c>
      <c r="Y7" s="20"/>
      <c r="Z7" s="20"/>
      <c r="AA7" s="185" t="s">
        <v>20</v>
      </c>
      <c r="AB7" s="186">
        <v>120</v>
      </c>
      <c r="AC7" s="186">
        <v>90</v>
      </c>
      <c r="AD7" s="186">
        <v>60</v>
      </c>
      <c r="AE7" s="186">
        <v>40</v>
      </c>
      <c r="AF7" s="186">
        <v>25</v>
      </c>
      <c r="AG7" s="186">
        <v>10</v>
      </c>
      <c r="AH7" s="186">
        <v>5</v>
      </c>
      <c r="AI7"/>
      <c r="AJ7"/>
      <c r="AK7"/>
    </row>
    <row r="8" spans="1:37" s="67" customFormat="1" ht="12.95" customHeight="1" x14ac:dyDescent="0.2">
      <c r="A8" s="68"/>
      <c r="B8" s="203"/>
      <c r="C8" s="204"/>
      <c r="D8" s="204"/>
      <c r="E8" s="205"/>
      <c r="F8" s="206"/>
      <c r="G8" s="206"/>
      <c r="H8" s="207"/>
      <c r="I8" s="208" t="s">
        <v>21</v>
      </c>
      <c r="J8" s="75" t="s">
        <v>2</v>
      </c>
      <c r="K8" s="209" t="str">
        <f>UPPER(IF(OR(J8="a",J8="as"),F7,IF(OR(J8="b",J8="bs"),F9,)))</f>
        <v>TENISZ MŰHELY I.</v>
      </c>
      <c r="L8" s="209"/>
      <c r="M8" s="201"/>
      <c r="N8" s="201"/>
      <c r="O8" s="61"/>
      <c r="P8" s="62"/>
      <c r="Q8" s="63"/>
      <c r="R8" s="64"/>
      <c r="S8" s="65"/>
      <c r="U8" s="210" t="str">
        <f>[2]Birók!P22</f>
        <v xml:space="preserve"> </v>
      </c>
      <c r="Y8" s="20"/>
      <c r="Z8" s="20"/>
      <c r="AA8" s="185" t="s">
        <v>22</v>
      </c>
      <c r="AB8" s="186">
        <v>90</v>
      </c>
      <c r="AC8" s="186">
        <v>60</v>
      </c>
      <c r="AD8" s="186">
        <v>40</v>
      </c>
      <c r="AE8" s="186">
        <v>25</v>
      </c>
      <c r="AF8" s="186">
        <v>10</v>
      </c>
      <c r="AG8" s="186">
        <v>5</v>
      </c>
      <c r="AH8" s="186">
        <v>2</v>
      </c>
      <c r="AI8"/>
      <c r="AJ8"/>
      <c r="AK8"/>
    </row>
    <row r="9" spans="1:37" s="67" customFormat="1" ht="12.95" customHeight="1" x14ac:dyDescent="0.2">
      <c r="A9" s="68">
        <v>2</v>
      </c>
      <c r="B9" s="196" t="str">
        <f>IF($E9="","",VLOOKUP($E9,[2]F16_Lista!$A$7:$O$22,14))</f>
        <v/>
      </c>
      <c r="C9" s="197" t="str">
        <f>IF($E9="","",VLOOKUP($E9,[2]F16_Lista!$A$7:$O$22,15))</f>
        <v/>
      </c>
      <c r="D9" s="197" t="str">
        <f>IF($E9="","",VLOOKUP($E9,[2]F16_Lista!$A$7:$O$22,5))</f>
        <v/>
      </c>
      <c r="E9" s="198"/>
      <c r="F9" s="212" t="s">
        <v>23</v>
      </c>
      <c r="G9" s="212" t="str">
        <f>IF($E9="","",VLOOKUP($E9,[2]F16_Lista!$A$7:$O$22,3))</f>
        <v/>
      </c>
      <c r="H9" s="212"/>
      <c r="I9" s="199" t="str">
        <f>IF($E9="","",VLOOKUP($E9,[2]F16_Lista!$A$7:$O$22,4))</f>
        <v/>
      </c>
      <c r="J9" s="213"/>
      <c r="K9" s="201"/>
      <c r="L9" s="214"/>
      <c r="M9" s="201"/>
      <c r="N9" s="201"/>
      <c r="O9" s="61"/>
      <c r="P9" s="62"/>
      <c r="Q9" s="63"/>
      <c r="R9" s="64"/>
      <c r="S9" s="65"/>
      <c r="U9" s="210" t="str">
        <f>[2]Birók!P23</f>
        <v xml:space="preserve"> </v>
      </c>
      <c r="Y9" s="20"/>
      <c r="Z9" s="20"/>
      <c r="AA9" s="185" t="s">
        <v>24</v>
      </c>
      <c r="AB9" s="186">
        <v>60</v>
      </c>
      <c r="AC9" s="186">
        <v>40</v>
      </c>
      <c r="AD9" s="186">
        <v>25</v>
      </c>
      <c r="AE9" s="186">
        <v>10</v>
      </c>
      <c r="AF9" s="186">
        <v>5</v>
      </c>
      <c r="AG9" s="186">
        <v>2</v>
      </c>
      <c r="AH9" s="186">
        <v>1</v>
      </c>
      <c r="AI9"/>
      <c r="AJ9"/>
      <c r="AK9"/>
    </row>
    <row r="10" spans="1:37" s="67" customFormat="1" ht="12.95" customHeight="1" x14ac:dyDescent="0.2">
      <c r="A10" s="68"/>
      <c r="B10" s="203"/>
      <c r="C10" s="204"/>
      <c r="D10" s="204"/>
      <c r="E10" s="215"/>
      <c r="F10" s="206"/>
      <c r="G10" s="206"/>
      <c r="H10" s="207"/>
      <c r="I10" s="201"/>
      <c r="J10" s="216"/>
      <c r="K10" s="217" t="s">
        <v>21</v>
      </c>
      <c r="L10" s="85" t="s">
        <v>2</v>
      </c>
      <c r="M10" s="209" t="str">
        <f>UPPER(IF(OR(L10="a",L10="as"),K8,IF(OR(L10="b",L10="bs"),K12,)))</f>
        <v>TENISZ MŰHELY I.</v>
      </c>
      <c r="N10" s="218"/>
      <c r="O10" s="219"/>
      <c r="P10" s="219"/>
      <c r="Q10" s="63"/>
      <c r="R10" s="64"/>
      <c r="S10" s="65"/>
      <c r="U10" s="210" t="str">
        <f>[2]Birók!P24</f>
        <v xml:space="preserve"> </v>
      </c>
      <c r="Y10" s="20"/>
      <c r="Z10" s="20"/>
      <c r="AA10" s="185" t="s">
        <v>25</v>
      </c>
      <c r="AB10" s="186">
        <v>40</v>
      </c>
      <c r="AC10" s="186">
        <v>25</v>
      </c>
      <c r="AD10" s="186">
        <v>15</v>
      </c>
      <c r="AE10" s="186">
        <v>7</v>
      </c>
      <c r="AF10" s="186">
        <v>4</v>
      </c>
      <c r="AG10" s="186">
        <v>1</v>
      </c>
      <c r="AH10" s="186">
        <v>0</v>
      </c>
      <c r="AI10"/>
      <c r="AJ10"/>
      <c r="AK10"/>
    </row>
    <row r="11" spans="1:37" s="67" customFormat="1" ht="12.95" customHeight="1" x14ac:dyDescent="0.2">
      <c r="A11" s="68">
        <v>3</v>
      </c>
      <c r="B11" s="196">
        <f>IF($E11="","",VLOOKUP($E11,[2]F16_Lista!$A$7:$O$22,14))</f>
        <v>0</v>
      </c>
      <c r="C11" s="197">
        <f>IF($E11="","",VLOOKUP($E11,[2]F16_Lista!$A$7:$O$22,15))</f>
        <v>0</v>
      </c>
      <c r="D11" s="197">
        <f>IF($E11="","",VLOOKUP($E11,[2]F16_Lista!$A$7:$O$22,5))</f>
        <v>0</v>
      </c>
      <c r="E11" s="198">
        <v>8</v>
      </c>
      <c r="F11" s="212" t="str">
        <f>UPPER(IF($E11="","",VLOOKUP($E11,[2]F16_Lista!$A$7:$O$22,2)))</f>
        <v>GOLDEN ACE</v>
      </c>
      <c r="G11" s="212">
        <f>IF($E11="","",VLOOKUP($E11,[2]F16_Lista!$A$7:$O$22,3))</f>
        <v>0</v>
      </c>
      <c r="H11" s="212"/>
      <c r="I11" s="212">
        <f>IF($E11="","",VLOOKUP($E11,[2]F16_Lista!$A$7:$O$22,4))</f>
        <v>0</v>
      </c>
      <c r="J11" s="200"/>
      <c r="K11" s="201"/>
      <c r="L11" s="220"/>
      <c r="M11" s="219" t="s">
        <v>108</v>
      </c>
      <c r="N11" s="221"/>
      <c r="O11" s="219"/>
      <c r="P11" s="219"/>
      <c r="Q11" s="63"/>
      <c r="R11" s="64"/>
      <c r="S11" s="65"/>
      <c r="U11" s="210" t="str">
        <f>[2]Birók!P25</f>
        <v xml:space="preserve"> </v>
      </c>
      <c r="Y11" s="20"/>
      <c r="Z11" s="20"/>
      <c r="AA11" s="185" t="s">
        <v>26</v>
      </c>
      <c r="AB11" s="186">
        <v>25</v>
      </c>
      <c r="AC11" s="186">
        <v>15</v>
      </c>
      <c r="AD11" s="186">
        <v>10</v>
      </c>
      <c r="AE11" s="186">
        <v>6</v>
      </c>
      <c r="AF11" s="186">
        <v>3</v>
      </c>
      <c r="AG11" s="186">
        <v>1</v>
      </c>
      <c r="AH11" s="186">
        <v>0</v>
      </c>
      <c r="AI11"/>
      <c r="AJ11"/>
      <c r="AK11"/>
    </row>
    <row r="12" spans="1:37" s="67" customFormat="1" ht="12.95" customHeight="1" x14ac:dyDescent="0.2">
      <c r="A12" s="68"/>
      <c r="B12" s="203"/>
      <c r="C12" s="204"/>
      <c r="D12" s="204"/>
      <c r="E12" s="215"/>
      <c r="F12" s="206"/>
      <c r="G12" s="206"/>
      <c r="H12" s="207"/>
      <c r="I12" s="208" t="s">
        <v>21</v>
      </c>
      <c r="J12" s="75" t="s">
        <v>2</v>
      </c>
      <c r="K12" s="209" t="str">
        <f>UPPER(IF(OR(J12="a",J12="as"),F11,IF(OR(J12="b",J12="bs"),F13,)))</f>
        <v>GOLDEN ACE</v>
      </c>
      <c r="L12" s="222"/>
      <c r="M12" s="201"/>
      <c r="N12" s="221"/>
      <c r="O12" s="219"/>
      <c r="P12" s="219"/>
      <c r="Q12" s="63"/>
      <c r="R12" s="64"/>
      <c r="S12" s="65"/>
      <c r="U12" s="210" t="str">
        <f>[2]Birók!P26</f>
        <v xml:space="preserve"> </v>
      </c>
      <c r="Y12" s="20"/>
      <c r="Z12" s="20"/>
      <c r="AA12" s="185" t="s">
        <v>27</v>
      </c>
      <c r="AB12" s="186">
        <v>15</v>
      </c>
      <c r="AC12" s="186">
        <v>10</v>
      </c>
      <c r="AD12" s="186">
        <v>6</v>
      </c>
      <c r="AE12" s="186">
        <v>3</v>
      </c>
      <c r="AF12" s="186">
        <v>1</v>
      </c>
      <c r="AG12" s="186">
        <v>0</v>
      </c>
      <c r="AH12" s="186">
        <v>0</v>
      </c>
      <c r="AI12"/>
      <c r="AJ12"/>
      <c r="AK12"/>
    </row>
    <row r="13" spans="1:37" s="67" customFormat="1" ht="12.95" customHeight="1" x14ac:dyDescent="0.2">
      <c r="A13" s="68">
        <v>4</v>
      </c>
      <c r="B13" s="196">
        <f>IF($E13="","",VLOOKUP($E13,[2]F16_Lista!$A$7:$O$22,14))</f>
        <v>0</v>
      </c>
      <c r="C13" s="197">
        <f>IF($E13="","",VLOOKUP($E13,[2]F16_Lista!$A$7:$O$22,15))</f>
        <v>0</v>
      </c>
      <c r="D13" s="197">
        <f>IF($E13="","",VLOOKUP($E13,[2]F16_Lista!$A$7:$O$22,5))</f>
        <v>0</v>
      </c>
      <c r="E13" s="198">
        <v>11</v>
      </c>
      <c r="F13" s="212" t="s">
        <v>93</v>
      </c>
      <c r="G13" s="212">
        <f>IF($E13="","",VLOOKUP($E13,[2]F16_Lista!$A$7:$O$22,3))</f>
        <v>0</v>
      </c>
      <c r="H13" s="212"/>
      <c r="I13" s="212">
        <f>IF($E13="","",VLOOKUP($E13,[2]F16_Lista!$A$7:$O$22,4))</f>
        <v>0</v>
      </c>
      <c r="J13" s="223"/>
      <c r="K13" s="219"/>
      <c r="L13" s="201"/>
      <c r="M13" s="201"/>
      <c r="N13" s="221"/>
      <c r="O13" s="219"/>
      <c r="P13" s="219"/>
      <c r="Q13" s="63"/>
      <c r="R13" s="64"/>
      <c r="S13" s="65"/>
      <c r="U13" s="210" t="str">
        <f>[2]Birók!P27</f>
        <v xml:space="preserve"> </v>
      </c>
      <c r="Y13" s="20"/>
      <c r="Z13" s="20"/>
      <c r="AA13" s="185" t="s">
        <v>23</v>
      </c>
      <c r="AB13" s="186">
        <v>10</v>
      </c>
      <c r="AC13" s="186">
        <v>6</v>
      </c>
      <c r="AD13" s="186">
        <v>3</v>
      </c>
      <c r="AE13" s="186">
        <v>1</v>
      </c>
      <c r="AF13" s="186">
        <v>0</v>
      </c>
      <c r="AG13" s="186">
        <v>0</v>
      </c>
      <c r="AH13" s="186">
        <v>0</v>
      </c>
      <c r="AI13"/>
      <c r="AJ13"/>
      <c r="AK13"/>
    </row>
    <row r="14" spans="1:37" s="67" customFormat="1" ht="12.95" customHeight="1" x14ac:dyDescent="0.2">
      <c r="A14" s="68"/>
      <c r="B14" s="203"/>
      <c r="C14" s="204"/>
      <c r="D14" s="204"/>
      <c r="E14" s="215"/>
      <c r="F14" s="201"/>
      <c r="G14" s="201"/>
      <c r="H14" s="224"/>
      <c r="I14" s="225"/>
      <c r="J14" s="216"/>
      <c r="K14" s="201"/>
      <c r="L14" s="201"/>
      <c r="M14" s="217" t="s">
        <v>21</v>
      </c>
      <c r="N14" s="85" t="s">
        <v>7</v>
      </c>
      <c r="O14" s="209" t="str">
        <f>UPPER(IF(OR(N14="a",N14="as"),M10,IF(OR(N14="b",N14="bs"),M18,)))</f>
        <v>PASARÉT TK I.</v>
      </c>
      <c r="P14" s="218"/>
      <c r="Q14" s="63"/>
      <c r="R14" s="64"/>
      <c r="S14" s="65"/>
      <c r="U14" s="210" t="str">
        <f>[2]Birók!P28</f>
        <v xml:space="preserve"> </v>
      </c>
      <c r="Y14" s="20"/>
      <c r="Z14" s="20"/>
      <c r="AA14" s="185" t="s">
        <v>28</v>
      </c>
      <c r="AB14" s="186">
        <v>3</v>
      </c>
      <c r="AC14" s="186">
        <v>2</v>
      </c>
      <c r="AD14" s="186">
        <v>1</v>
      </c>
      <c r="AE14" s="186">
        <v>0</v>
      </c>
      <c r="AF14" s="186">
        <v>0</v>
      </c>
      <c r="AG14" s="186">
        <v>0</v>
      </c>
      <c r="AH14" s="186">
        <v>0</v>
      </c>
      <c r="AI14"/>
      <c r="AJ14"/>
      <c r="AK14"/>
    </row>
    <row r="15" spans="1:37" s="67" customFormat="1" ht="12.95" customHeight="1" x14ac:dyDescent="0.2">
      <c r="A15" s="54">
        <v>5</v>
      </c>
      <c r="B15" s="196">
        <f>IF($E15="","",VLOOKUP($E15,[2]F16_Lista!$A$7:$O$22,14))</f>
        <v>0</v>
      </c>
      <c r="C15" s="197">
        <f>IF($E15="","",VLOOKUP($E15,[2]F16_Lista!$A$7:$O$22,15))</f>
        <v>0</v>
      </c>
      <c r="D15" s="197">
        <f>IF($E15="","",VLOOKUP($E15,[2]F16_Lista!$A$7:$O$22,5))</f>
        <v>0</v>
      </c>
      <c r="E15" s="198">
        <v>3</v>
      </c>
      <c r="F15" s="211" t="str">
        <f>UPPER(IF($E15="","",VLOOKUP($E15,[2]F16_Lista!$A$7:$O$22,2)))</f>
        <v>PASARÉT TK I.</v>
      </c>
      <c r="G15" s="199">
        <f>IF($E15="","",VLOOKUP($E15,[2]F16_Lista!$A$7:$O$22,3))</f>
        <v>0</v>
      </c>
      <c r="H15" s="199"/>
      <c r="I15" s="199">
        <f>IF($E15="","",VLOOKUP($E15,[2]F16_Lista!$A$7:$O$22,4))</f>
        <v>0</v>
      </c>
      <c r="J15" s="226"/>
      <c r="K15" s="201"/>
      <c r="L15" s="201"/>
      <c r="M15" s="201"/>
      <c r="N15" s="221"/>
      <c r="O15" s="219" t="s">
        <v>103</v>
      </c>
      <c r="P15" s="221"/>
      <c r="Q15" s="63"/>
      <c r="R15" s="64"/>
      <c r="S15" s="65"/>
      <c r="U15" s="210" t="str">
        <f>[2]Birók!P29</f>
        <v xml:space="preserve"> </v>
      </c>
      <c r="Y15" s="20"/>
      <c r="Z15" s="20"/>
      <c r="AA15" s="185"/>
      <c r="AB15" s="185"/>
      <c r="AC15" s="185"/>
      <c r="AD15" s="185"/>
      <c r="AE15" s="185"/>
      <c r="AF15" s="185"/>
      <c r="AG15" s="185"/>
      <c r="AH15" s="185"/>
      <c r="AI15"/>
      <c r="AJ15"/>
      <c r="AK15"/>
    </row>
    <row r="16" spans="1:37" s="67" customFormat="1" ht="12.95" customHeight="1" thickBot="1" x14ac:dyDescent="0.25">
      <c r="A16" s="68"/>
      <c r="B16" s="203"/>
      <c r="C16" s="204"/>
      <c r="D16" s="204"/>
      <c r="E16" s="215"/>
      <c r="F16" s="206"/>
      <c r="G16" s="206"/>
      <c r="H16" s="207"/>
      <c r="I16" s="208" t="s">
        <v>21</v>
      </c>
      <c r="J16" s="75" t="s">
        <v>2</v>
      </c>
      <c r="K16" s="209" t="str">
        <f>UPPER(IF(OR(J16="a",J16="as"),F15,IF(OR(J16="b",J16="bs"),F17,)))</f>
        <v>PASARÉT TK I.</v>
      </c>
      <c r="L16" s="209"/>
      <c r="M16" s="201"/>
      <c r="N16" s="221"/>
      <c r="O16" s="219"/>
      <c r="P16" s="221"/>
      <c r="Q16" s="63"/>
      <c r="R16" s="64"/>
      <c r="S16" s="65"/>
      <c r="U16" s="227" t="str">
        <f>[2]Birók!P30</f>
        <v>Egyik sem</v>
      </c>
      <c r="Y16" s="20"/>
      <c r="Z16" s="20"/>
      <c r="AA16" s="185" t="s">
        <v>2</v>
      </c>
      <c r="AB16" s="186">
        <v>150</v>
      </c>
      <c r="AC16" s="186">
        <v>120</v>
      </c>
      <c r="AD16" s="186">
        <v>90</v>
      </c>
      <c r="AE16" s="186">
        <v>60</v>
      </c>
      <c r="AF16" s="186">
        <v>40</v>
      </c>
      <c r="AG16" s="186">
        <v>25</v>
      </c>
      <c r="AH16" s="186">
        <v>15</v>
      </c>
      <c r="AI16"/>
      <c r="AJ16"/>
      <c r="AK16"/>
    </row>
    <row r="17" spans="1:37" s="67" customFormat="1" ht="12.95" customHeight="1" x14ac:dyDescent="0.2">
      <c r="A17" s="68">
        <v>6</v>
      </c>
      <c r="B17" s="196" t="str">
        <f>IF($E17="","",VLOOKUP($E17,[2]F16_Lista!$A$7:$O$22,14))</f>
        <v/>
      </c>
      <c r="C17" s="197" t="str">
        <f>IF($E17="","",VLOOKUP($E17,[2]F16_Lista!$A$7:$O$22,15))</f>
        <v/>
      </c>
      <c r="D17" s="197" t="str">
        <f>IF($E17="","",VLOOKUP($E17,[2]F16_Lista!$A$7:$O$22,5))</f>
        <v/>
      </c>
      <c r="E17" s="198"/>
      <c r="F17" s="212" t="s">
        <v>23</v>
      </c>
      <c r="G17" s="212" t="str">
        <f>IF($E17="","",VLOOKUP($E17,[2]F16_Lista!$A$7:$O$22,3))</f>
        <v/>
      </c>
      <c r="H17" s="212"/>
      <c r="I17" s="212" t="str">
        <f>IF($E17="","",VLOOKUP($E17,[2]F16_Lista!$A$7:$O$22,4))</f>
        <v/>
      </c>
      <c r="J17" s="213"/>
      <c r="K17" s="201"/>
      <c r="L17" s="214"/>
      <c r="M17" s="201"/>
      <c r="N17" s="221"/>
      <c r="O17" s="219"/>
      <c r="P17" s="221"/>
      <c r="Q17" s="63"/>
      <c r="R17" s="64"/>
      <c r="S17" s="65"/>
      <c r="Y17" s="20"/>
      <c r="Z17" s="20"/>
      <c r="AA17" s="185" t="s">
        <v>8</v>
      </c>
      <c r="AB17" s="186">
        <v>120</v>
      </c>
      <c r="AC17" s="186">
        <v>90</v>
      </c>
      <c r="AD17" s="186">
        <v>60</v>
      </c>
      <c r="AE17" s="186">
        <v>40</v>
      </c>
      <c r="AF17" s="186">
        <v>25</v>
      </c>
      <c r="AG17" s="186">
        <v>15</v>
      </c>
      <c r="AH17" s="186">
        <v>8</v>
      </c>
      <c r="AI17"/>
      <c r="AJ17"/>
      <c r="AK17"/>
    </row>
    <row r="18" spans="1:37" s="67" customFormat="1" ht="12.95" customHeight="1" x14ac:dyDescent="0.2">
      <c r="A18" s="68"/>
      <c r="B18" s="203"/>
      <c r="C18" s="204"/>
      <c r="D18" s="204"/>
      <c r="E18" s="215"/>
      <c r="F18" s="206"/>
      <c r="G18" s="206"/>
      <c r="H18" s="207"/>
      <c r="I18" s="201"/>
      <c r="J18" s="216"/>
      <c r="K18" s="217" t="s">
        <v>21</v>
      </c>
      <c r="L18" s="85" t="s">
        <v>2</v>
      </c>
      <c r="M18" s="209" t="str">
        <f>UPPER(IF(OR(L18="a",L18="as"),K16,IF(OR(L18="b",L18="bs"),K20,)))</f>
        <v>PASARÉT TK I.</v>
      </c>
      <c r="N18" s="228"/>
      <c r="O18" s="219"/>
      <c r="P18" s="221"/>
      <c r="Q18" s="63"/>
      <c r="R18" s="64"/>
      <c r="S18" s="65"/>
      <c r="Y18" s="20"/>
      <c r="Z18" s="20"/>
      <c r="AA18" s="185" t="s">
        <v>18</v>
      </c>
      <c r="AB18" s="186">
        <v>90</v>
      </c>
      <c r="AC18" s="186">
        <v>60</v>
      </c>
      <c r="AD18" s="186">
        <v>40</v>
      </c>
      <c r="AE18" s="186">
        <v>25</v>
      </c>
      <c r="AF18" s="186">
        <v>15</v>
      </c>
      <c r="AG18" s="186">
        <v>8</v>
      </c>
      <c r="AH18" s="186">
        <v>4</v>
      </c>
      <c r="AI18"/>
      <c r="AJ18"/>
      <c r="AK18"/>
    </row>
    <row r="19" spans="1:37" s="67" customFormat="1" ht="12.95" customHeight="1" x14ac:dyDescent="0.2">
      <c r="A19" s="68">
        <v>7</v>
      </c>
      <c r="B19" s="196">
        <f>IF($E19="","",VLOOKUP($E19,[2]F16_Lista!$A$7:$O$22,14))</f>
        <v>0</v>
      </c>
      <c r="C19" s="197">
        <f>IF($E19="","",VLOOKUP($E19,[2]F16_Lista!$A$7:$O$22,15))</f>
        <v>0</v>
      </c>
      <c r="D19" s="197">
        <f>IF($E19="","",VLOOKUP($E19,[2]F16_Lista!$A$7:$O$22,5))</f>
        <v>0</v>
      </c>
      <c r="E19" s="198">
        <v>13</v>
      </c>
      <c r="F19" s="212" t="s">
        <v>94</v>
      </c>
      <c r="G19" s="212">
        <f>IF($E19="","",VLOOKUP($E19,[2]F16_Lista!$A$7:$O$22,3))</f>
        <v>0</v>
      </c>
      <c r="H19" s="212"/>
      <c r="I19" s="212">
        <f>IF($E19="","",VLOOKUP($E19,[2]F16_Lista!$A$7:$O$22,4))</f>
        <v>0</v>
      </c>
      <c r="J19" s="200"/>
      <c r="K19" s="201"/>
      <c r="L19" s="220"/>
      <c r="M19" s="219" t="s">
        <v>108</v>
      </c>
      <c r="N19" s="219"/>
      <c r="O19" s="219"/>
      <c r="P19" s="221"/>
      <c r="Q19" s="63"/>
      <c r="R19" s="64"/>
      <c r="S19" s="65"/>
      <c r="Y19" s="20"/>
      <c r="Z19" s="20"/>
      <c r="AA19" s="185" t="s">
        <v>19</v>
      </c>
      <c r="AB19" s="186">
        <v>60</v>
      </c>
      <c r="AC19" s="186">
        <v>40</v>
      </c>
      <c r="AD19" s="186">
        <v>25</v>
      </c>
      <c r="AE19" s="186">
        <v>15</v>
      </c>
      <c r="AF19" s="186">
        <v>8</v>
      </c>
      <c r="AG19" s="186">
        <v>4</v>
      </c>
      <c r="AH19" s="186">
        <v>2</v>
      </c>
      <c r="AI19"/>
      <c r="AJ19"/>
      <c r="AK19"/>
    </row>
    <row r="20" spans="1:37" s="67" customFormat="1" ht="12.95" customHeight="1" x14ac:dyDescent="0.2">
      <c r="A20" s="68"/>
      <c r="B20" s="203"/>
      <c r="C20" s="204"/>
      <c r="D20" s="204"/>
      <c r="E20" s="205"/>
      <c r="F20" s="206"/>
      <c r="G20" s="206"/>
      <c r="H20" s="207"/>
      <c r="I20" s="208" t="s">
        <v>21</v>
      </c>
      <c r="J20" s="75" t="s">
        <v>7</v>
      </c>
      <c r="K20" s="209" t="str">
        <f>UPPER(IF(OR(J20="a",J20="as"),F19,IF(OR(J20="b",J20="bs"),F21,)))</f>
        <v>VASAS SC  II.</v>
      </c>
      <c r="L20" s="222"/>
      <c r="M20" s="201"/>
      <c r="N20" s="219"/>
      <c r="O20" s="219"/>
      <c r="P20" s="221"/>
      <c r="Q20" s="63"/>
      <c r="R20" s="64"/>
      <c r="S20" s="65"/>
      <c r="Y20" s="20"/>
      <c r="Z20" s="20"/>
      <c r="AA20" s="185" t="s">
        <v>20</v>
      </c>
      <c r="AB20" s="186">
        <v>40</v>
      </c>
      <c r="AC20" s="186">
        <v>25</v>
      </c>
      <c r="AD20" s="186">
        <v>15</v>
      </c>
      <c r="AE20" s="186">
        <v>8</v>
      </c>
      <c r="AF20" s="186">
        <v>4</v>
      </c>
      <c r="AG20" s="186">
        <v>2</v>
      </c>
      <c r="AH20" s="186">
        <v>1</v>
      </c>
      <c r="AI20"/>
      <c r="AJ20"/>
      <c r="AK20"/>
    </row>
    <row r="21" spans="1:37" s="67" customFormat="1" ht="12.95" customHeight="1" x14ac:dyDescent="0.2">
      <c r="A21" s="68">
        <v>8</v>
      </c>
      <c r="B21" s="196">
        <f>IF($E21="","",VLOOKUP($E21,[2]F16_Lista!$A$7:$O$22,14))</f>
        <v>0</v>
      </c>
      <c r="C21" s="197">
        <f>IF($E21="","",VLOOKUP($E21,[2]F16_Lista!$A$7:$O$22,15))</f>
        <v>0</v>
      </c>
      <c r="D21" s="197">
        <f>IF($E21="","",VLOOKUP($E21,[2]F16_Lista!$A$7:$O$22,5))</f>
        <v>0</v>
      </c>
      <c r="E21" s="198">
        <v>7</v>
      </c>
      <c r="F21" s="212" t="s">
        <v>95</v>
      </c>
      <c r="G21" s="212">
        <f>IF($E21="","",VLOOKUP($E21,[2]F16_Lista!$A$7:$O$22,3))</f>
        <v>0</v>
      </c>
      <c r="H21" s="212"/>
      <c r="I21" s="212">
        <f>IF($E21="","",VLOOKUP($E21,[2]F16_Lista!$A$7:$O$22,4))</f>
        <v>0</v>
      </c>
      <c r="J21" s="223"/>
      <c r="K21" s="219" t="s">
        <v>108</v>
      </c>
      <c r="L21" s="201"/>
      <c r="M21" s="201"/>
      <c r="N21" s="219"/>
      <c r="O21" s="219"/>
      <c r="P21" s="221"/>
      <c r="Q21" s="63"/>
      <c r="R21" s="64"/>
      <c r="S21" s="65"/>
      <c r="Y21" s="20"/>
      <c r="Z21" s="20"/>
      <c r="AA21" s="185" t="s">
        <v>22</v>
      </c>
      <c r="AB21" s="186">
        <v>25</v>
      </c>
      <c r="AC21" s="186">
        <v>15</v>
      </c>
      <c r="AD21" s="186">
        <v>10</v>
      </c>
      <c r="AE21" s="186">
        <v>6</v>
      </c>
      <c r="AF21" s="186">
        <v>3</v>
      </c>
      <c r="AG21" s="186">
        <v>1</v>
      </c>
      <c r="AH21" s="186">
        <v>0</v>
      </c>
      <c r="AI21"/>
      <c r="AJ21"/>
      <c r="AK21"/>
    </row>
    <row r="22" spans="1:37" s="67" customFormat="1" ht="12.95" customHeight="1" x14ac:dyDescent="0.2">
      <c r="A22" s="68"/>
      <c r="B22" s="203"/>
      <c r="C22" s="204"/>
      <c r="D22" s="204"/>
      <c r="E22" s="205"/>
      <c r="F22" s="225"/>
      <c r="G22" s="225"/>
      <c r="H22" s="229"/>
      <c r="I22" s="225"/>
      <c r="J22" s="216"/>
      <c r="K22" s="201"/>
      <c r="L22" s="201"/>
      <c r="M22" s="225" t="s">
        <v>81</v>
      </c>
      <c r="N22" s="219"/>
      <c r="O22" s="217" t="s">
        <v>21</v>
      </c>
      <c r="P22" s="85" t="s">
        <v>7</v>
      </c>
      <c r="Q22" s="312" t="str">
        <f>UPPER(IF(OR(P22="a",P22="as"),O14,IF(OR(P22="b",P22="bs"),O30,)))</f>
        <v>ALFA TI</v>
      </c>
      <c r="R22" s="218"/>
      <c r="S22" s="65"/>
      <c r="Y22" s="20"/>
      <c r="Z22" s="20"/>
      <c r="AA22" s="185" t="s">
        <v>24</v>
      </c>
      <c r="AB22" s="186">
        <v>15</v>
      </c>
      <c r="AC22" s="186">
        <v>10</v>
      </c>
      <c r="AD22" s="186">
        <v>6</v>
      </c>
      <c r="AE22" s="186">
        <v>3</v>
      </c>
      <c r="AF22" s="186">
        <v>1</v>
      </c>
      <c r="AG22" s="186">
        <v>0</v>
      </c>
      <c r="AH22" s="186">
        <v>0</v>
      </c>
      <c r="AI22"/>
      <c r="AJ22"/>
      <c r="AK22"/>
    </row>
    <row r="23" spans="1:37" s="67" customFormat="1" ht="12.95" customHeight="1" x14ac:dyDescent="0.2">
      <c r="A23" s="68">
        <v>9</v>
      </c>
      <c r="B23" s="196">
        <f>IF($E23="","",VLOOKUP($E23,[2]F16_Lista!$A$7:$O$22,14))</f>
        <v>0</v>
      </c>
      <c r="C23" s="197">
        <f>IF($E23="","",VLOOKUP($E23,[2]F16_Lista!$A$7:$O$22,15))</f>
        <v>0</v>
      </c>
      <c r="D23" s="197">
        <f>IF($E23="","",VLOOKUP($E23,[2]F16_Lista!$A$7:$O$22,5))</f>
        <v>0</v>
      </c>
      <c r="E23" s="198">
        <v>5</v>
      </c>
      <c r="F23" s="212" t="str">
        <f>UPPER(IF($E23="","",VLOOKUP($E23,[2]F16_Lista!$A$7:$O$22,2)))</f>
        <v>PASARÉT TK II.</v>
      </c>
      <c r="G23" s="212">
        <f>IF($E23="","",VLOOKUP($E23,[2]F16_Lista!$A$7:$O$22,3))</f>
        <v>0</v>
      </c>
      <c r="H23" s="212"/>
      <c r="I23" s="212">
        <f>IF($E23="","",VLOOKUP($E23,[2]F16_Lista!$A$7:$O$22,4))</f>
        <v>0</v>
      </c>
      <c r="J23" s="200"/>
      <c r="K23" s="201"/>
      <c r="L23" s="201"/>
      <c r="M23" s="216" t="s">
        <v>108</v>
      </c>
      <c r="N23" s="219"/>
      <c r="O23" s="201"/>
      <c r="P23" s="221"/>
      <c r="Q23" s="219" t="s">
        <v>108</v>
      </c>
      <c r="R23" s="219"/>
      <c r="S23" s="65"/>
      <c r="Y23" s="20"/>
      <c r="Z23" s="20"/>
      <c r="AA23" s="185" t="s">
        <v>25</v>
      </c>
      <c r="AB23" s="186">
        <v>10</v>
      </c>
      <c r="AC23" s="186">
        <v>6</v>
      </c>
      <c r="AD23" s="186">
        <v>3</v>
      </c>
      <c r="AE23" s="186">
        <v>1</v>
      </c>
      <c r="AF23" s="186">
        <v>0</v>
      </c>
      <c r="AG23" s="186">
        <v>0</v>
      </c>
      <c r="AH23" s="186">
        <v>0</v>
      </c>
      <c r="AI23"/>
      <c r="AJ23"/>
      <c r="AK23"/>
    </row>
    <row r="24" spans="1:37" s="67" customFormat="1" ht="12.95" customHeight="1" x14ac:dyDescent="0.2">
      <c r="A24" s="68"/>
      <c r="B24" s="203"/>
      <c r="C24" s="204"/>
      <c r="D24" s="204"/>
      <c r="E24" s="205"/>
      <c r="F24" s="206"/>
      <c r="G24" s="206"/>
      <c r="H24" s="207"/>
      <c r="I24" s="208" t="s">
        <v>21</v>
      </c>
      <c r="J24" s="75" t="s">
        <v>2</v>
      </c>
      <c r="K24" s="209" t="str">
        <f>UPPER(IF(OR(J24="a",J24="as"),F23,IF(OR(J24="b",J24="bs"),F25,)))</f>
        <v>PASARÉT TK II.</v>
      </c>
      <c r="L24" s="209"/>
      <c r="M24" s="201"/>
      <c r="N24" s="219"/>
      <c r="O24" s="219"/>
      <c r="P24" s="221"/>
      <c r="Q24" s="63"/>
      <c r="R24" s="64"/>
      <c r="S24" s="65"/>
      <c r="Y24" s="20"/>
      <c r="Z24" s="20"/>
      <c r="AA24" s="185" t="s">
        <v>26</v>
      </c>
      <c r="AB24" s="186">
        <v>6</v>
      </c>
      <c r="AC24" s="186">
        <v>3</v>
      </c>
      <c r="AD24" s="186">
        <v>1</v>
      </c>
      <c r="AE24" s="186">
        <v>0</v>
      </c>
      <c r="AF24" s="186">
        <v>0</v>
      </c>
      <c r="AG24" s="186">
        <v>0</v>
      </c>
      <c r="AH24" s="186">
        <v>0</v>
      </c>
      <c r="AI24"/>
      <c r="AJ24"/>
      <c r="AK24"/>
    </row>
    <row r="25" spans="1:37" s="67" customFormat="1" ht="12.95" customHeight="1" x14ac:dyDescent="0.2">
      <c r="A25" s="68">
        <v>10</v>
      </c>
      <c r="B25" s="196">
        <f>IF($E25="","",VLOOKUP($E25,[2]F16_Lista!$A$7:$O$22,14))</f>
        <v>0</v>
      </c>
      <c r="C25" s="197">
        <f>IF($E25="","",VLOOKUP($E25,[2]F16_Lista!$A$7:$O$22,15))</f>
        <v>0</v>
      </c>
      <c r="D25" s="197">
        <f>IF($E25="","",VLOOKUP($E25,[2]F16_Lista!$A$7:$O$22,5))</f>
        <v>0</v>
      </c>
      <c r="E25" s="198">
        <v>10</v>
      </c>
      <c r="F25" s="212" t="s">
        <v>96</v>
      </c>
      <c r="G25" s="212">
        <f>IF($E25="","",VLOOKUP($E25,[2]F16_Lista!$A$7:$O$22,3))</f>
        <v>0</v>
      </c>
      <c r="H25" s="212"/>
      <c r="I25" s="212">
        <f>IF($E25="","",VLOOKUP($E25,[2]F16_Lista!$A$7:$O$22,4))</f>
        <v>0</v>
      </c>
      <c r="J25" s="213"/>
      <c r="K25" s="219" t="s">
        <v>88</v>
      </c>
      <c r="L25" s="214"/>
      <c r="M25" s="201"/>
      <c r="N25" s="219"/>
      <c r="O25" s="219"/>
      <c r="P25" s="221"/>
      <c r="Q25" s="63"/>
      <c r="R25" s="64"/>
      <c r="S25" s="65"/>
      <c r="Y25" s="20"/>
      <c r="Z25" s="20"/>
      <c r="AA25" s="185" t="s">
        <v>27</v>
      </c>
      <c r="AB25" s="186">
        <v>3</v>
      </c>
      <c r="AC25" s="186">
        <v>2</v>
      </c>
      <c r="AD25" s="186">
        <v>1</v>
      </c>
      <c r="AE25" s="186">
        <v>0</v>
      </c>
      <c r="AF25" s="186">
        <v>0</v>
      </c>
      <c r="AG25" s="186">
        <v>0</v>
      </c>
      <c r="AH25" s="186">
        <v>0</v>
      </c>
      <c r="AI25"/>
      <c r="AJ25"/>
      <c r="AK25"/>
    </row>
    <row r="26" spans="1:37" s="67" customFormat="1" ht="12.95" customHeight="1" x14ac:dyDescent="0.2">
      <c r="A26" s="68"/>
      <c r="B26" s="203"/>
      <c r="C26" s="204"/>
      <c r="D26" s="204"/>
      <c r="E26" s="215"/>
      <c r="F26" s="206"/>
      <c r="G26" s="206"/>
      <c r="H26" s="207"/>
      <c r="I26" s="201"/>
      <c r="J26" s="216"/>
      <c r="K26" s="217" t="s">
        <v>21</v>
      </c>
      <c r="L26" s="85" t="s">
        <v>7</v>
      </c>
      <c r="M26" s="209" t="str">
        <f>UPPER(IF(OR(L26="a",L26="as"),K24,IF(OR(L26="b",L26="bs"),K28,)))</f>
        <v>VASAS SC  I.</v>
      </c>
      <c r="N26" s="218"/>
      <c r="O26" s="219"/>
      <c r="P26" s="221"/>
      <c r="Q26" s="63"/>
      <c r="R26" s="64"/>
      <c r="S26" s="65"/>
      <c r="Y26"/>
      <c r="Z26"/>
      <c r="AA26"/>
      <c r="AB26"/>
      <c r="AC26"/>
      <c r="AD26"/>
      <c r="AE26"/>
      <c r="AF26"/>
      <c r="AG26"/>
      <c r="AH26"/>
      <c r="AI26"/>
      <c r="AJ26"/>
      <c r="AK26"/>
    </row>
    <row r="27" spans="1:37" s="67" customFormat="1" ht="12.95" customHeight="1" x14ac:dyDescent="0.2">
      <c r="A27" s="68">
        <v>11</v>
      </c>
      <c r="B27" s="196">
        <f>IF($E27="","",VLOOKUP($E27,[2]F16_Lista!$A$7:$O$22,14))</f>
        <v>0</v>
      </c>
      <c r="C27" s="197">
        <f>IF($E27="","",VLOOKUP($E27,[2]F16_Lista!$A$7:$O$22,15))</f>
        <v>0</v>
      </c>
      <c r="D27" s="197">
        <f>IF($E27="","",VLOOKUP($E27,[2]F16_Lista!$A$7:$O$22,5))</f>
        <v>0</v>
      </c>
      <c r="E27" s="198">
        <v>12</v>
      </c>
      <c r="F27" s="212" t="s">
        <v>23</v>
      </c>
      <c r="G27" s="212">
        <f>IF($E27="","",VLOOKUP($E27,[2]F16_Lista!$A$7:$O$22,3))</f>
        <v>0</v>
      </c>
      <c r="H27" s="212"/>
      <c r="I27" s="212">
        <f>IF($E27="","",VLOOKUP($E27,[2]F16_Lista!$A$7:$O$22,4))</f>
        <v>0</v>
      </c>
      <c r="J27" s="200"/>
      <c r="K27" s="201"/>
      <c r="L27" s="220"/>
      <c r="M27" s="219" t="s">
        <v>103</v>
      </c>
      <c r="N27" s="221"/>
      <c r="O27" s="219"/>
      <c r="P27" s="221"/>
      <c r="Q27" s="63"/>
      <c r="R27" s="64"/>
      <c r="S27" s="65"/>
      <c r="Y27"/>
      <c r="Z27"/>
      <c r="AA27"/>
      <c r="AB27"/>
      <c r="AC27"/>
      <c r="AD27"/>
      <c r="AE27"/>
      <c r="AF27"/>
      <c r="AG27"/>
      <c r="AH27"/>
      <c r="AI27"/>
      <c r="AJ27"/>
      <c r="AK27"/>
    </row>
    <row r="28" spans="1:37" s="67" customFormat="1" ht="12.95" customHeight="1" x14ac:dyDescent="0.2">
      <c r="A28" s="96"/>
      <c r="B28" s="203"/>
      <c r="C28" s="204"/>
      <c r="D28" s="204"/>
      <c r="E28" s="215"/>
      <c r="F28" s="206"/>
      <c r="G28" s="206"/>
      <c r="H28" s="207"/>
      <c r="I28" s="208" t="s">
        <v>21</v>
      </c>
      <c r="J28" s="75" t="s">
        <v>7</v>
      </c>
      <c r="K28" s="209" t="str">
        <f>UPPER(IF(OR(J28="a",J28="as"),F27,IF(OR(J28="b",J28="bs"),F29,)))</f>
        <v>VASAS SC  I.</v>
      </c>
      <c r="L28" s="222"/>
      <c r="M28" s="201"/>
      <c r="N28" s="221"/>
      <c r="O28" s="219"/>
      <c r="P28" s="221"/>
      <c r="Q28" s="63"/>
      <c r="R28" s="64"/>
      <c r="S28" s="65"/>
    </row>
    <row r="29" spans="1:37" s="67" customFormat="1" ht="12.95" customHeight="1" x14ac:dyDescent="0.2">
      <c r="A29" s="54">
        <v>12</v>
      </c>
      <c r="B29" s="196">
        <f>IF($E29="","",VLOOKUP($E29,[2]F16_Lista!$A$7:$O$22,14))</f>
        <v>0</v>
      </c>
      <c r="C29" s="197">
        <f>IF($E29="","",VLOOKUP($E29,[2]F16_Lista!$A$7:$O$22,15))</f>
        <v>0</v>
      </c>
      <c r="D29" s="197">
        <f>IF($E29="","",VLOOKUP($E29,[2]F16_Lista!$A$7:$O$22,5))</f>
        <v>0</v>
      </c>
      <c r="E29" s="198">
        <v>4</v>
      </c>
      <c r="F29" s="211" t="s">
        <v>97</v>
      </c>
      <c r="G29" s="199">
        <f>IF($E29="","",VLOOKUP($E29,[2]F16_Lista!$A$7:$O$22,3))</f>
        <v>0</v>
      </c>
      <c r="H29" s="199"/>
      <c r="I29" s="199">
        <f>IF($E29="","",VLOOKUP($E29,[2]F16_Lista!$A$7:$O$22,4))</f>
        <v>0</v>
      </c>
      <c r="J29" s="223"/>
      <c r="K29" s="201"/>
      <c r="L29" s="201"/>
      <c r="M29" s="201"/>
      <c r="N29" s="221"/>
      <c r="O29" s="219"/>
      <c r="P29" s="221"/>
      <c r="Q29" s="63"/>
      <c r="R29" s="64"/>
      <c r="S29" s="65"/>
    </row>
    <row r="30" spans="1:37" s="67" customFormat="1" ht="12.95" customHeight="1" x14ac:dyDescent="0.2">
      <c r="A30" s="68"/>
      <c r="B30" s="203"/>
      <c r="C30" s="204"/>
      <c r="D30" s="204"/>
      <c r="E30" s="215"/>
      <c r="F30" s="201"/>
      <c r="G30" s="201"/>
      <c r="H30" s="224"/>
      <c r="I30" s="225"/>
      <c r="J30" s="216"/>
      <c r="K30" s="201"/>
      <c r="L30" s="201"/>
      <c r="M30" s="217" t="s">
        <v>21</v>
      </c>
      <c r="N30" s="85" t="s">
        <v>7</v>
      </c>
      <c r="O30" s="209" t="str">
        <f>UPPER(IF(OR(N30="a",N30="as"),M26,IF(OR(N30="b",N30="bs"),M34,)))</f>
        <v>ALFA TI</v>
      </c>
      <c r="P30" s="228"/>
      <c r="Q30" s="63"/>
      <c r="R30" s="64"/>
      <c r="S30" s="65"/>
    </row>
    <row r="31" spans="1:37" s="67" customFormat="1" ht="12.95" customHeight="1" x14ac:dyDescent="0.2">
      <c r="A31" s="68">
        <v>13</v>
      </c>
      <c r="B31" s="196">
        <f>IF($E31="","",VLOOKUP($E31,[2]F16_Lista!$A$7:$O$22,14))</f>
        <v>0</v>
      </c>
      <c r="C31" s="197">
        <f>IF($E31="","",VLOOKUP($E31,[2]F16_Lista!$A$7:$O$22,15))</f>
        <v>0</v>
      </c>
      <c r="D31" s="197">
        <f>IF($E31="","",VLOOKUP($E31,[2]F16_Lista!$A$7:$O$22,5))</f>
        <v>0</v>
      </c>
      <c r="E31" s="198">
        <v>6</v>
      </c>
      <c r="F31" s="212" t="s">
        <v>82</v>
      </c>
      <c r="G31" s="212">
        <f>IF($E31="","",VLOOKUP($E31,[2]F16_Lista!$A$7:$O$22,3))</f>
        <v>0</v>
      </c>
      <c r="H31" s="212"/>
      <c r="I31" s="212">
        <f>IF($E31="","",VLOOKUP($E31,[2]F16_Lista!$A$7:$O$22,4))</f>
        <v>0</v>
      </c>
      <c r="J31" s="226"/>
      <c r="K31" s="201"/>
      <c r="L31" s="201"/>
      <c r="M31" s="201"/>
      <c r="N31" s="221"/>
      <c r="O31" s="219" t="s">
        <v>108</v>
      </c>
      <c r="P31" s="219"/>
      <c r="Q31" s="63"/>
      <c r="R31" s="64"/>
      <c r="S31" s="65"/>
    </row>
    <row r="32" spans="1:37" s="67" customFormat="1" ht="12.95" customHeight="1" x14ac:dyDescent="0.2">
      <c r="A32" s="68"/>
      <c r="B32" s="203"/>
      <c r="C32" s="204"/>
      <c r="D32" s="204"/>
      <c r="E32" s="215"/>
      <c r="F32" s="206"/>
      <c r="G32" s="206"/>
      <c r="H32" s="207"/>
      <c r="I32" s="217" t="s">
        <v>21</v>
      </c>
      <c r="J32" s="75" t="s">
        <v>7</v>
      </c>
      <c r="K32" s="209" t="str">
        <f>UPPER(IF(OR(J32="a",J32="as"),F31,IF(OR(J32="b",J32="bs"),F33,)))</f>
        <v>VASAS SC  III.</v>
      </c>
      <c r="L32" s="209"/>
      <c r="M32" s="201"/>
      <c r="N32" s="221"/>
      <c r="O32" s="219"/>
      <c r="P32" s="219"/>
      <c r="Q32" s="63"/>
      <c r="R32" s="64"/>
      <c r="S32" s="65"/>
    </row>
    <row r="33" spans="1:19" s="67" customFormat="1" ht="12.95" customHeight="1" x14ac:dyDescent="0.2">
      <c r="A33" s="68">
        <v>14</v>
      </c>
      <c r="B33" s="196">
        <f>IF($E33="","",VLOOKUP($E33,[2]F16_Lista!$A$7:$O$22,14))</f>
        <v>0</v>
      </c>
      <c r="C33" s="197">
        <f>IF($E33="","",VLOOKUP($E33,[2]F16_Lista!$A$7:$O$22,15))</f>
        <v>0</v>
      </c>
      <c r="D33" s="197">
        <f>IF($E33="","",VLOOKUP($E33,[2]F16_Lista!$A$7:$O$22,5))</f>
        <v>0</v>
      </c>
      <c r="E33" s="198">
        <v>9</v>
      </c>
      <c r="F33" s="212" t="s">
        <v>98</v>
      </c>
      <c r="G33" s="212">
        <f>IF($E33="","",VLOOKUP($E33,[2]F16_Lista!$A$7:$O$22,3))</f>
        <v>0</v>
      </c>
      <c r="H33" s="212"/>
      <c r="I33" s="212">
        <f>IF($E33="","",VLOOKUP($E33,[2]F16_Lista!$A$7:$O$22,4))</f>
        <v>0</v>
      </c>
      <c r="J33" s="213"/>
      <c r="K33" s="201"/>
      <c r="L33" s="214"/>
      <c r="M33" s="201"/>
      <c r="N33" s="221"/>
      <c r="O33" s="219"/>
      <c r="P33" s="219"/>
      <c r="Q33" s="63"/>
      <c r="R33" s="64"/>
      <c r="S33" s="65"/>
    </row>
    <row r="34" spans="1:19" s="67" customFormat="1" ht="12.95" customHeight="1" x14ac:dyDescent="0.2">
      <c r="A34" s="68"/>
      <c r="B34" s="203"/>
      <c r="C34" s="204"/>
      <c r="D34" s="204"/>
      <c r="E34" s="215"/>
      <c r="F34" s="206"/>
      <c r="G34" s="206"/>
      <c r="H34" s="207"/>
      <c r="I34" s="201"/>
      <c r="J34" s="216"/>
      <c r="K34" s="217" t="s">
        <v>21</v>
      </c>
      <c r="L34" s="85" t="s">
        <v>7</v>
      </c>
      <c r="M34" s="209" t="str">
        <f>UPPER(IF(OR(L34="a",L34="as"),K32,IF(OR(L34="b",L34="bs"),K36,)))</f>
        <v>ALFA TI</v>
      </c>
      <c r="N34" s="228"/>
      <c r="O34" s="219"/>
      <c r="P34" s="219"/>
      <c r="Q34" s="63"/>
      <c r="R34" s="64"/>
      <c r="S34" s="65"/>
    </row>
    <row r="35" spans="1:19" s="67" customFormat="1" ht="12.95" customHeight="1" x14ac:dyDescent="0.2">
      <c r="A35" s="68">
        <v>15</v>
      </c>
      <c r="B35" s="196" t="str">
        <f>IF($E35="","",VLOOKUP($E35,[2]F16_Lista!$A$7:$O$22,14))</f>
        <v/>
      </c>
      <c r="C35" s="197" t="str">
        <f>IF($E35="","",VLOOKUP($E35,[2]F16_Lista!$A$7:$O$22,15))</f>
        <v/>
      </c>
      <c r="D35" s="197" t="str">
        <f>IF($E35="","",VLOOKUP($E35,[2]F16_Lista!$A$7:$O$22,5))</f>
        <v/>
      </c>
      <c r="E35" s="198"/>
      <c r="F35" s="212" t="s">
        <v>23</v>
      </c>
      <c r="G35" s="212" t="str">
        <f>IF($E35="","",VLOOKUP($E35,[2]F16_Lista!$A$7:$O$22,3))</f>
        <v/>
      </c>
      <c r="H35" s="212"/>
      <c r="I35" s="212" t="str">
        <f>IF($E35="","",VLOOKUP($E35,[2]F16_Lista!$A$7:$O$22,4))</f>
        <v/>
      </c>
      <c r="J35" s="200"/>
      <c r="K35" s="201"/>
      <c r="L35" s="220"/>
      <c r="M35" s="219" t="s">
        <v>108</v>
      </c>
      <c r="N35" s="219"/>
      <c r="O35" s="219"/>
      <c r="P35" s="219"/>
      <c r="Q35" s="63"/>
      <c r="R35" s="64"/>
      <c r="S35" s="65"/>
    </row>
    <row r="36" spans="1:19" s="67" customFormat="1" ht="12.95" customHeight="1" x14ac:dyDescent="0.2">
      <c r="A36" s="68"/>
      <c r="B36" s="203"/>
      <c r="C36" s="204"/>
      <c r="D36" s="204"/>
      <c r="E36" s="205"/>
      <c r="F36" s="206"/>
      <c r="G36" s="206"/>
      <c r="H36" s="207"/>
      <c r="I36" s="217" t="s">
        <v>21</v>
      </c>
      <c r="J36" s="75" t="s">
        <v>7</v>
      </c>
      <c r="K36" s="209" t="str">
        <f>UPPER(IF(OR(J36="a",J36="as"),F35,IF(OR(J36="b",J36="bs"),F37,)))</f>
        <v>ALFA TI</v>
      </c>
      <c r="L36" s="222"/>
      <c r="M36" s="201"/>
      <c r="N36" s="219"/>
      <c r="O36" s="219"/>
      <c r="P36" s="219"/>
      <c r="Q36" s="63"/>
      <c r="R36" s="64"/>
      <c r="S36" s="65"/>
    </row>
    <row r="37" spans="1:19" s="67" customFormat="1" ht="12.95" customHeight="1" x14ac:dyDescent="0.2">
      <c r="A37" s="54">
        <v>16</v>
      </c>
      <c r="B37" s="196">
        <f>IF($E37="","",VLOOKUP($E37,[2]F16_Lista!$A$7:$O$22,14))</f>
        <v>0</v>
      </c>
      <c r="C37" s="197">
        <f>IF($E37="","",VLOOKUP($E37,[2]F16_Lista!$A$7:$O$22,15))</f>
        <v>0</v>
      </c>
      <c r="D37" s="197">
        <f>IF($E37="","",VLOOKUP($E37,[2]F16_Lista!$A$7:$O$22,5))</f>
        <v>0</v>
      </c>
      <c r="E37" s="198">
        <v>2</v>
      </c>
      <c r="F37" s="199" t="str">
        <f>UPPER(IF($E37="","",VLOOKUP($E37,[2]F16_Lista!$A$7:$O$22,2)))</f>
        <v>ALFA TI</v>
      </c>
      <c r="G37" s="199">
        <f>IF($E37="","",VLOOKUP($E37,[2]F16_Lista!$A$7:$O$22,3))</f>
        <v>0</v>
      </c>
      <c r="H37" s="212"/>
      <c r="I37" s="199">
        <f>IF($E37="","",VLOOKUP($E37,[2]F16_Lista!$A$7:$O$22,4))</f>
        <v>0</v>
      </c>
      <c r="J37" s="223"/>
      <c r="K37" s="201"/>
      <c r="L37" s="201"/>
      <c r="M37" s="201"/>
      <c r="N37" s="219"/>
      <c r="O37" s="219"/>
      <c r="P37" s="219"/>
      <c r="Q37" s="63"/>
      <c r="R37" s="64"/>
      <c r="S37" s="65"/>
    </row>
    <row r="38" spans="1:19" s="67" customFormat="1" ht="9.6" customHeight="1" x14ac:dyDescent="0.2">
      <c r="A38" s="230"/>
      <c r="B38" s="205"/>
      <c r="C38" s="205"/>
      <c r="D38" s="205"/>
      <c r="E38" s="205"/>
      <c r="F38" s="225"/>
      <c r="G38" s="225"/>
      <c r="H38" s="229"/>
      <c r="I38" s="201"/>
      <c r="J38" s="216"/>
      <c r="K38" s="201"/>
      <c r="L38" s="201"/>
      <c r="M38" s="201"/>
      <c r="N38" s="219"/>
      <c r="O38" s="219"/>
      <c r="P38" s="219"/>
      <c r="Q38" s="63"/>
      <c r="R38" s="64"/>
      <c r="S38" s="65"/>
    </row>
    <row r="39" spans="1:19" s="67" customFormat="1" ht="9.6" customHeight="1" x14ac:dyDescent="0.2">
      <c r="A39" s="231"/>
      <c r="B39" s="232"/>
      <c r="C39" s="232"/>
      <c r="D39" s="232"/>
      <c r="E39" s="205"/>
      <c r="F39" s="232"/>
      <c r="G39" s="232"/>
      <c r="H39" s="232"/>
      <c r="I39" s="232"/>
      <c r="J39" s="205"/>
      <c r="K39" s="232"/>
      <c r="L39" s="232"/>
      <c r="M39" s="232"/>
      <c r="N39" s="233"/>
      <c r="O39" s="233"/>
      <c r="P39" s="233"/>
      <c r="Q39" s="63"/>
      <c r="R39" s="64"/>
      <c r="S39" s="65"/>
    </row>
    <row r="40" spans="1:19" s="67" customFormat="1" ht="9.6" customHeight="1" x14ac:dyDescent="0.2">
      <c r="A40" s="230"/>
      <c r="B40" s="205"/>
      <c r="C40" s="205"/>
      <c r="D40" s="205"/>
      <c r="E40" s="205"/>
      <c r="F40" s="232"/>
      <c r="G40" s="232"/>
      <c r="I40" s="232"/>
      <c r="J40" s="205"/>
      <c r="K40" s="232"/>
      <c r="L40" s="232"/>
      <c r="M40" s="234"/>
      <c r="N40" s="205"/>
      <c r="O40" s="232"/>
      <c r="P40" s="233"/>
      <c r="Q40" s="63"/>
      <c r="R40" s="64"/>
      <c r="S40" s="65"/>
    </row>
    <row r="41" spans="1:19" s="67" customFormat="1" ht="9.6" customHeight="1" x14ac:dyDescent="0.2">
      <c r="A41" s="230"/>
      <c r="B41" s="232"/>
      <c r="C41" s="232"/>
      <c r="D41" s="232"/>
      <c r="E41" s="205"/>
      <c r="F41" s="232"/>
      <c r="G41" s="232"/>
      <c r="H41" s="232"/>
      <c r="I41" s="232"/>
      <c r="J41" s="205"/>
      <c r="K41" s="232"/>
      <c r="L41" s="232"/>
      <c r="M41" s="232"/>
      <c r="N41" s="233"/>
      <c r="O41" s="232"/>
      <c r="P41" s="233"/>
      <c r="Q41" s="63"/>
      <c r="R41" s="64"/>
      <c r="S41" s="65"/>
    </row>
    <row r="42" spans="1:19" s="67" customFormat="1" ht="9.6" customHeight="1" x14ac:dyDescent="0.2">
      <c r="A42" s="230"/>
      <c r="B42" s="205"/>
      <c r="C42" s="205"/>
      <c r="D42" s="205"/>
      <c r="E42" s="205"/>
      <c r="F42" s="232"/>
      <c r="G42" s="232"/>
      <c r="I42" s="234"/>
      <c r="J42" s="205"/>
      <c r="K42" s="232"/>
      <c r="L42" s="232"/>
      <c r="M42" s="232"/>
      <c r="N42" s="233"/>
      <c r="O42" s="233"/>
      <c r="P42" s="233"/>
      <c r="Q42" s="63"/>
      <c r="R42" s="64"/>
      <c r="S42" s="65"/>
    </row>
    <row r="43" spans="1:19" s="67" customFormat="1" ht="9.6" customHeight="1" x14ac:dyDescent="0.2">
      <c r="A43" s="230"/>
      <c r="B43" s="232"/>
      <c r="C43" s="232"/>
      <c r="D43" s="232"/>
      <c r="E43" s="205"/>
      <c r="F43" s="232"/>
      <c r="G43" s="232"/>
      <c r="H43" s="232"/>
      <c r="I43" s="232"/>
      <c r="J43" s="205"/>
      <c r="K43" s="232"/>
      <c r="L43" s="235"/>
      <c r="M43" s="232"/>
      <c r="N43" s="233"/>
      <c r="O43" s="233"/>
      <c r="P43" s="233"/>
      <c r="Q43" s="63"/>
      <c r="R43" s="64"/>
      <c r="S43" s="65"/>
    </row>
    <row r="44" spans="1:19" s="67" customFormat="1" ht="9.6" customHeight="1" x14ac:dyDescent="0.2">
      <c r="A44" s="230"/>
      <c r="B44" s="205"/>
      <c r="C44" s="205"/>
      <c r="D44" s="205"/>
      <c r="E44" s="205"/>
      <c r="F44" s="232"/>
      <c r="G44" s="232"/>
      <c r="I44" s="232"/>
      <c r="J44" s="205"/>
      <c r="K44" s="234"/>
      <c r="L44" s="205"/>
      <c r="M44" s="232"/>
      <c r="N44" s="233"/>
      <c r="O44" s="233"/>
      <c r="P44" s="233"/>
      <c r="Q44" s="63"/>
      <c r="R44" s="64"/>
      <c r="S44" s="65"/>
    </row>
    <row r="45" spans="1:19" s="67" customFormat="1" ht="9.6" customHeight="1" x14ac:dyDescent="0.2">
      <c r="A45" s="230"/>
      <c r="B45" s="232"/>
      <c r="C45" s="232"/>
      <c r="D45" s="232"/>
      <c r="E45" s="205"/>
      <c r="F45" s="232"/>
      <c r="G45" s="232"/>
      <c r="H45" s="232"/>
      <c r="I45" s="232"/>
      <c r="J45" s="205"/>
      <c r="K45" s="232"/>
      <c r="L45" s="232"/>
      <c r="M45" s="232"/>
      <c r="N45" s="233"/>
      <c r="O45" s="233"/>
      <c r="P45" s="233"/>
      <c r="Q45" s="63"/>
      <c r="R45" s="64"/>
      <c r="S45" s="65"/>
    </row>
    <row r="46" spans="1:19" s="67" customFormat="1" ht="9.6" customHeight="1" x14ac:dyDescent="0.2">
      <c r="A46" s="230"/>
      <c r="B46" s="205"/>
      <c r="C46" s="205"/>
      <c r="D46" s="205"/>
      <c r="E46" s="205"/>
      <c r="F46" s="232"/>
      <c r="G46" s="232"/>
      <c r="I46" s="234"/>
      <c r="J46" s="205"/>
      <c r="K46" s="232"/>
      <c r="L46" s="232"/>
      <c r="M46" s="232"/>
      <c r="N46" s="233"/>
      <c r="O46" s="233"/>
      <c r="P46" s="233"/>
      <c r="Q46" s="63"/>
      <c r="R46" s="64"/>
      <c r="S46" s="65"/>
    </row>
    <row r="47" spans="1:19" s="67" customFormat="1" ht="9.6" customHeight="1" x14ac:dyDescent="0.2">
      <c r="A47" s="231"/>
      <c r="B47" s="232"/>
      <c r="C47" s="232"/>
      <c r="D47" s="232"/>
      <c r="E47" s="205"/>
      <c r="F47" s="232"/>
      <c r="G47" s="232"/>
      <c r="H47" s="232"/>
      <c r="I47" s="232"/>
      <c r="J47" s="205"/>
      <c r="K47" s="232"/>
      <c r="L47" s="232"/>
      <c r="M47" s="232"/>
      <c r="N47" s="232"/>
      <c r="O47" s="61"/>
      <c r="P47" s="61"/>
      <c r="Q47" s="63"/>
      <c r="R47" s="64"/>
      <c r="S47" s="65"/>
    </row>
    <row r="48" spans="1:19" s="113" customFormat="1" ht="6.75" customHeight="1" x14ac:dyDescent="0.2">
      <c r="A48" s="107"/>
      <c r="B48" s="107"/>
      <c r="C48" s="107"/>
      <c r="D48" s="107"/>
      <c r="E48" s="107"/>
      <c r="F48" s="236"/>
      <c r="G48" s="236"/>
      <c r="H48" s="236"/>
      <c r="I48" s="236"/>
      <c r="J48" s="109"/>
      <c r="K48" s="110"/>
      <c r="L48" s="111"/>
      <c r="M48" s="110"/>
      <c r="N48" s="111"/>
      <c r="O48" s="110"/>
      <c r="P48" s="111"/>
      <c r="Q48" s="110"/>
      <c r="R48" s="111"/>
      <c r="S48" s="112"/>
    </row>
    <row r="49" spans="1:18" s="126" customFormat="1" ht="10.5" customHeight="1" x14ac:dyDescent="0.2">
      <c r="A49" s="114" t="s">
        <v>10</v>
      </c>
      <c r="B49" s="115"/>
      <c r="C49" s="115"/>
      <c r="D49" s="116"/>
      <c r="E49" s="117" t="s">
        <v>29</v>
      </c>
      <c r="F49" s="118" t="s">
        <v>30</v>
      </c>
      <c r="G49" s="117"/>
      <c r="H49" s="119"/>
      <c r="I49" s="120"/>
      <c r="J49" s="117" t="s">
        <v>29</v>
      </c>
      <c r="K49" s="118" t="s">
        <v>31</v>
      </c>
      <c r="L49" s="121"/>
      <c r="M49" s="118" t="s">
        <v>32</v>
      </c>
      <c r="N49" s="122"/>
      <c r="O49" s="123" t="s">
        <v>33</v>
      </c>
      <c r="P49" s="123"/>
      <c r="Q49" s="124"/>
      <c r="R49" s="125"/>
    </row>
    <row r="50" spans="1:18" s="126" customFormat="1" ht="9" customHeight="1" x14ac:dyDescent="0.2">
      <c r="A50" s="237" t="s">
        <v>34</v>
      </c>
      <c r="B50" s="238"/>
      <c r="C50" s="239"/>
      <c r="D50" s="240"/>
      <c r="E50" s="241">
        <v>1</v>
      </c>
      <c r="F50" s="127" t="str">
        <f>IF(E50&gt;$R$57,,UPPER(VLOOKUP(E50,[2]F16_Lista!$A$7:$Q$134,2)))</f>
        <v>TENISZ MŰHELY I.</v>
      </c>
      <c r="G50" s="133"/>
      <c r="H50" s="127"/>
      <c r="I50" s="134"/>
      <c r="J50" s="242" t="s">
        <v>35</v>
      </c>
      <c r="K50" s="243"/>
      <c r="L50" s="244"/>
      <c r="M50" s="243"/>
      <c r="N50" s="245"/>
      <c r="O50" s="246" t="s">
        <v>36</v>
      </c>
      <c r="P50" s="247"/>
      <c r="Q50" s="247"/>
      <c r="R50" s="248"/>
    </row>
    <row r="51" spans="1:18" s="126" customFormat="1" ht="9" customHeight="1" x14ac:dyDescent="0.2">
      <c r="A51" s="249" t="s">
        <v>37</v>
      </c>
      <c r="B51" s="250"/>
      <c r="C51" s="251"/>
      <c r="D51" s="252"/>
      <c r="E51" s="241">
        <v>2</v>
      </c>
      <c r="F51" s="127" t="str">
        <f>IF(E51&gt;$R$57,,UPPER(VLOOKUP(E51,[2]F16_Lista!$A$7:$Q$134,2)))</f>
        <v>ALFA TI</v>
      </c>
      <c r="G51" s="133"/>
      <c r="H51" s="127"/>
      <c r="I51" s="134"/>
      <c r="J51" s="242" t="s">
        <v>38</v>
      </c>
      <c r="K51" s="243"/>
      <c r="L51" s="244"/>
      <c r="M51" s="243"/>
      <c r="N51" s="245"/>
      <c r="O51" s="253"/>
      <c r="P51" s="254"/>
      <c r="Q51" s="250"/>
      <c r="R51" s="255"/>
    </row>
    <row r="52" spans="1:18" s="126" customFormat="1" ht="9" customHeight="1" x14ac:dyDescent="0.2">
      <c r="A52" s="148"/>
      <c r="B52" s="149"/>
      <c r="C52" s="150"/>
      <c r="D52" s="151"/>
      <c r="E52" s="241">
        <v>3</v>
      </c>
      <c r="F52" s="127" t="str">
        <f>IF(E52&gt;$R$57,,UPPER(VLOOKUP(E52,[2]F16_Lista!$A$7:$Q$134,2)))</f>
        <v>PASARÉT TK I.</v>
      </c>
      <c r="G52" s="133"/>
      <c r="H52" s="127"/>
      <c r="I52" s="134"/>
      <c r="J52" s="242" t="s">
        <v>39</v>
      </c>
      <c r="K52" s="243"/>
      <c r="L52" s="244"/>
      <c r="M52" s="243"/>
      <c r="N52" s="245"/>
      <c r="O52" s="246" t="s">
        <v>40</v>
      </c>
      <c r="P52" s="247"/>
      <c r="Q52" s="247"/>
      <c r="R52" s="248"/>
    </row>
    <row r="53" spans="1:18" s="126" customFormat="1" ht="9" customHeight="1" x14ac:dyDescent="0.2">
      <c r="A53" s="152"/>
      <c r="B53" s="37"/>
      <c r="C53" s="37"/>
      <c r="D53" s="153"/>
      <c r="E53" s="241">
        <v>4</v>
      </c>
      <c r="F53" s="127" t="str">
        <f>IF(E53&gt;$R$57,,UPPER(VLOOKUP(E53,[2]F16_Lista!$A$7:$Q$134,2)))</f>
        <v>VASAS SC  I.</v>
      </c>
      <c r="G53" s="133"/>
      <c r="H53" s="127"/>
      <c r="I53" s="134"/>
      <c r="J53" s="242" t="s">
        <v>41</v>
      </c>
      <c r="K53" s="243"/>
      <c r="L53" s="244"/>
      <c r="M53" s="243"/>
      <c r="N53" s="245"/>
      <c r="O53" s="243"/>
      <c r="P53" s="244"/>
      <c r="Q53" s="243"/>
      <c r="R53" s="245"/>
    </row>
    <row r="54" spans="1:18" s="126" customFormat="1" ht="9" customHeight="1" x14ac:dyDescent="0.2">
      <c r="A54" s="154"/>
      <c r="B54" s="155"/>
      <c r="C54" s="155"/>
      <c r="D54" s="156"/>
      <c r="E54" s="241"/>
      <c r="F54" s="127"/>
      <c r="G54" s="133"/>
      <c r="H54" s="127"/>
      <c r="I54" s="134"/>
      <c r="J54" s="242" t="s">
        <v>42</v>
      </c>
      <c r="K54" s="243"/>
      <c r="L54" s="244"/>
      <c r="M54" s="243"/>
      <c r="N54" s="245"/>
      <c r="O54" s="250"/>
      <c r="P54" s="254"/>
      <c r="Q54" s="250"/>
      <c r="R54" s="255"/>
    </row>
    <row r="55" spans="1:18" s="126" customFormat="1" ht="9" customHeight="1" x14ac:dyDescent="0.2">
      <c r="A55" s="157"/>
      <c r="B55" s="158"/>
      <c r="C55" s="37"/>
      <c r="D55" s="153"/>
      <c r="E55" s="241"/>
      <c r="F55" s="127"/>
      <c r="G55" s="133"/>
      <c r="H55" s="127"/>
      <c r="I55" s="134"/>
      <c r="J55" s="242" t="s">
        <v>43</v>
      </c>
      <c r="K55" s="243"/>
      <c r="L55" s="244"/>
      <c r="M55" s="243"/>
      <c r="N55" s="245"/>
      <c r="O55" s="246" t="s">
        <v>44</v>
      </c>
      <c r="P55" s="247"/>
      <c r="Q55" s="247"/>
      <c r="R55" s="248"/>
    </row>
    <row r="56" spans="1:18" s="126" customFormat="1" ht="9" customHeight="1" x14ac:dyDescent="0.2">
      <c r="A56" s="157"/>
      <c r="B56" s="158"/>
      <c r="C56" s="159"/>
      <c r="D56" s="160"/>
      <c r="E56" s="241"/>
      <c r="F56" s="127"/>
      <c r="G56" s="133"/>
      <c r="H56" s="127"/>
      <c r="I56" s="134"/>
      <c r="J56" s="242" t="s">
        <v>45</v>
      </c>
      <c r="K56" s="243"/>
      <c r="L56" s="244"/>
      <c r="M56" s="243"/>
      <c r="N56" s="245"/>
      <c r="O56" s="243"/>
      <c r="P56" s="244"/>
      <c r="Q56" s="243"/>
      <c r="R56" s="245"/>
    </row>
    <row r="57" spans="1:18" s="126" customFormat="1" ht="9" customHeight="1" x14ac:dyDescent="0.2">
      <c r="A57" s="161"/>
      <c r="B57" s="162"/>
      <c r="C57" s="163"/>
      <c r="D57" s="164"/>
      <c r="E57" s="256"/>
      <c r="F57" s="145"/>
      <c r="G57" s="165"/>
      <c r="H57" s="145"/>
      <c r="I57" s="166"/>
      <c r="J57" s="257" t="s">
        <v>46</v>
      </c>
      <c r="K57" s="250"/>
      <c r="L57" s="254"/>
      <c r="M57" s="250"/>
      <c r="N57" s="255"/>
      <c r="O57" s="250" t="str">
        <f>R4</f>
        <v>Kovács Annamária</v>
      </c>
      <c r="P57" s="254"/>
      <c r="Q57" s="250"/>
      <c r="R57" s="168">
        <f>MIN(4,[2]F16_Lista!Q5)</f>
        <v>4</v>
      </c>
    </row>
  </sheetData>
  <mergeCells count="1">
    <mergeCell ref="A4:C4"/>
  </mergeCells>
  <conditionalFormatting sqref="B39 B41 B43 B45 B47">
    <cfRule type="cellIs" dxfId="50" priority="4" stopIfTrue="1" operator="equal">
      <formula>"QA"</formula>
    </cfRule>
    <cfRule type="cellIs" dxfId="49" priority="5" stopIfTrue="1" operator="equal">
      <formula>"DA"</formula>
    </cfRule>
  </conditionalFormatting>
  <conditionalFormatting sqref="E7 E9 E11 E13 E15 E17 E19 E21 E23 E25 E27 E29 E31 E33 E35 E37">
    <cfRule type="expression" dxfId="48" priority="2" stopIfTrue="1">
      <formula>$E7&lt;5</formula>
    </cfRule>
  </conditionalFormatting>
  <conditionalFormatting sqref="E39 E41 E43 E45 E47">
    <cfRule type="expression" dxfId="47" priority="10" stopIfTrue="1">
      <formula>AND($E39&lt;9,$C39&gt;0)</formula>
    </cfRule>
  </conditionalFormatting>
  <conditionalFormatting sqref="F7 F9 F11 F13 F15 F17 F19 F21 F23 F25 F27 F29 F31 F33 F35 F37">
    <cfRule type="cellIs" dxfId="46" priority="1" stopIfTrue="1" operator="equal">
      <formula>"Bye"</formula>
    </cfRule>
  </conditionalFormatting>
  <conditionalFormatting sqref="F39 F41 F43 F45 F47">
    <cfRule type="cellIs" dxfId="45" priority="8" stopIfTrue="1" operator="equal">
      <formula>"Bye"</formula>
    </cfRule>
  </conditionalFormatting>
  <conditionalFormatting sqref="F39:I39 F41:I41 F43:I43 F45:I45 F47:I47">
    <cfRule type="expression" dxfId="44" priority="9" stopIfTrue="1">
      <formula>AND($E39&lt;9,$C39&gt;0)</formula>
    </cfRule>
  </conditionalFormatting>
  <conditionalFormatting sqref="H7 H9 H11 H13 H15 H17 H19 H21 H23 H25 H27 H29 H31 H33 H35 H37">
    <cfRule type="expression" dxfId="43" priority="14" stopIfTrue="1">
      <formula>AND($E7&lt;9,$C7&gt;0)</formula>
    </cfRule>
  </conditionalFormatting>
  <conditionalFormatting sqref="I8 K10 I12 M14 I16 K18 I20 O22 I24 K26 I28 M30 I32 K34 I36 M40 I42 K44 I46">
    <cfRule type="expression" dxfId="42" priority="11" stopIfTrue="1">
      <formula>AND($O$1="CU",I8="Umpire")</formula>
    </cfRule>
    <cfRule type="expression" dxfId="41" priority="12" stopIfTrue="1">
      <formula>AND($O$1="CU",I8&lt;&gt;"Umpire",J8&lt;&gt;"")</formula>
    </cfRule>
    <cfRule type="expression" dxfId="40" priority="13" stopIfTrue="1">
      <formula>AND($O$1="CU",I8&lt;&gt;"Umpire")</formula>
    </cfRule>
  </conditionalFormatting>
  <conditionalFormatting sqref="J8 L10 J12 N14 J16 L18 J20 P22 J24 L26 J28 N30 J32 L34 J36 R57">
    <cfRule type="expression" dxfId="39" priority="3" stopIfTrue="1">
      <formula>$O$1="CU"</formula>
    </cfRule>
  </conditionalFormatting>
  <conditionalFormatting sqref="K8 M10 K12 O14 K16 M18 K20 Q22 K24 M26 K28 O30 K32 M34 K36 O40 K42 M44 K46">
    <cfRule type="expression" dxfId="38" priority="6" stopIfTrue="1">
      <formula>J8="as"</formula>
    </cfRule>
    <cfRule type="expression" dxfId="37" priority="7" stopIfTrue="1">
      <formula>J8="bs"</formula>
    </cfRule>
  </conditionalFormatting>
  <printOptions horizontalCentered="1"/>
  <pageMargins left="0.35" right="0.35" top="0.39" bottom="0.39" header="0" footer="0"/>
  <pageSetup paperSize="9" scale="89"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2]!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9218" r:id="rId5" name="Button 2">
              <controlPr defaultSize="0" print="0" autoFill="0" autoPict="0" macro="[2]!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pageSetUpPr fitToPage="1"/>
  </sheetPr>
  <dimension ref="A1:AK57"/>
  <sheetViews>
    <sheetView showGridLines="0" showZeros="0" zoomScale="80" zoomScaleNormal="80" workbookViewId="0">
      <selection activeCell="V1" sqref="V1"/>
    </sheetView>
  </sheetViews>
  <sheetFormatPr defaultRowHeight="12.75" x14ac:dyDescent="0.2"/>
  <cols>
    <col min="1" max="2" width="3.28515625" customWidth="1"/>
    <col min="3" max="3" width="4.7109375" customWidth="1"/>
    <col min="4" max="4" width="6.5703125" customWidth="1"/>
    <col min="5" max="5" width="4.28515625" customWidth="1"/>
    <col min="6" max="6" width="17.140625" customWidth="1"/>
    <col min="7" max="7" width="6.42578125" customWidth="1"/>
    <col min="8" max="8" width="7.7109375" customWidth="1"/>
    <col min="9" max="9" width="5.85546875" customWidth="1"/>
    <col min="10" max="10" width="1.7109375" style="169" customWidth="1"/>
    <col min="11" max="11" width="10.7109375" customWidth="1"/>
    <col min="12" max="12" width="1.7109375" style="169" customWidth="1"/>
    <col min="13" max="13" width="10.7109375" customWidth="1"/>
    <col min="14" max="14" width="2.5703125" style="170" customWidth="1"/>
    <col min="15" max="15" width="10.7109375" customWidth="1"/>
    <col min="16" max="16" width="1.7109375" style="169" customWidth="1"/>
    <col min="17" max="17" width="10.7109375" customWidth="1"/>
    <col min="18" max="18" width="1.7109375" style="170" customWidth="1"/>
    <col min="19" max="19" width="9.140625" hidden="1" customWidth="1"/>
    <col min="20" max="20" width="8.7109375" customWidth="1"/>
    <col min="21" max="21" width="9.140625" hidden="1" customWidth="1"/>
    <col min="25" max="34" width="9.140625" hidden="1" customWidth="1"/>
    <col min="35" max="37" width="9.140625" customWidth="1"/>
    <col min="257" max="258" width="3.28515625" customWidth="1"/>
    <col min="259" max="259" width="4.7109375" customWidth="1"/>
    <col min="260" max="260" width="6.5703125" customWidth="1"/>
    <col min="261" max="261" width="4.28515625" customWidth="1"/>
    <col min="262" max="262" width="17.140625" customWidth="1"/>
    <col min="263" max="263" width="6.42578125" customWidth="1"/>
    <col min="264" max="264" width="7.7109375" customWidth="1"/>
    <col min="265" max="265" width="5.85546875" customWidth="1"/>
    <col min="266" max="266" width="1.7109375" customWidth="1"/>
    <col min="267" max="267" width="10.7109375" customWidth="1"/>
    <col min="268" max="268" width="1.7109375" customWidth="1"/>
    <col min="269" max="269" width="10.7109375" customWidth="1"/>
    <col min="270" max="270" width="1.7109375" customWidth="1"/>
    <col min="271" max="271" width="10.7109375" customWidth="1"/>
    <col min="272" max="272" width="1.7109375" customWidth="1"/>
    <col min="273" max="273" width="10.7109375" customWidth="1"/>
    <col min="274" max="274" width="1.7109375" customWidth="1"/>
    <col min="275" max="275" width="0" hidden="1" customWidth="1"/>
    <col min="276" max="276" width="8.7109375" customWidth="1"/>
    <col min="277" max="277" width="0" hidden="1" customWidth="1"/>
    <col min="281" max="290" width="0" hidden="1" customWidth="1"/>
    <col min="291" max="293" width="9.140625" customWidth="1"/>
    <col min="513" max="514" width="3.28515625" customWidth="1"/>
    <col min="515" max="515" width="4.7109375" customWidth="1"/>
    <col min="516" max="516" width="6.5703125" customWidth="1"/>
    <col min="517" max="517" width="4.28515625" customWidth="1"/>
    <col min="518" max="518" width="17.140625" customWidth="1"/>
    <col min="519" max="519" width="6.42578125" customWidth="1"/>
    <col min="520" max="520" width="7.7109375" customWidth="1"/>
    <col min="521" max="521" width="5.85546875" customWidth="1"/>
    <col min="522" max="522" width="1.7109375" customWidth="1"/>
    <col min="523" max="523" width="10.7109375" customWidth="1"/>
    <col min="524" max="524" width="1.7109375" customWidth="1"/>
    <col min="525" max="525" width="10.7109375" customWidth="1"/>
    <col min="526" max="526" width="1.7109375" customWidth="1"/>
    <col min="527" max="527" width="10.7109375" customWidth="1"/>
    <col min="528" max="528" width="1.7109375" customWidth="1"/>
    <col min="529" max="529" width="10.7109375" customWidth="1"/>
    <col min="530" max="530" width="1.7109375" customWidth="1"/>
    <col min="531" max="531" width="0" hidden="1" customWidth="1"/>
    <col min="532" max="532" width="8.7109375" customWidth="1"/>
    <col min="533" max="533" width="0" hidden="1" customWidth="1"/>
    <col min="537" max="546" width="0" hidden="1" customWidth="1"/>
    <col min="547" max="549" width="9.140625" customWidth="1"/>
    <col min="769" max="770" width="3.28515625" customWidth="1"/>
    <col min="771" max="771" width="4.7109375" customWidth="1"/>
    <col min="772" max="772" width="6.5703125" customWidth="1"/>
    <col min="773" max="773" width="4.28515625" customWidth="1"/>
    <col min="774" max="774" width="17.140625" customWidth="1"/>
    <col min="775" max="775" width="6.42578125" customWidth="1"/>
    <col min="776" max="776" width="7.7109375" customWidth="1"/>
    <col min="777" max="777" width="5.85546875" customWidth="1"/>
    <col min="778" max="778" width="1.7109375" customWidth="1"/>
    <col min="779" max="779" width="10.7109375" customWidth="1"/>
    <col min="780" max="780" width="1.7109375" customWidth="1"/>
    <col min="781" max="781" width="10.7109375" customWidth="1"/>
    <col min="782" max="782" width="1.7109375" customWidth="1"/>
    <col min="783" max="783" width="10.7109375" customWidth="1"/>
    <col min="784" max="784" width="1.7109375" customWidth="1"/>
    <col min="785" max="785" width="10.7109375" customWidth="1"/>
    <col min="786" max="786" width="1.7109375" customWidth="1"/>
    <col min="787" max="787" width="0" hidden="1" customWidth="1"/>
    <col min="788" max="788" width="8.7109375" customWidth="1"/>
    <col min="789" max="789" width="0" hidden="1" customWidth="1"/>
    <col min="793" max="802" width="0" hidden="1" customWidth="1"/>
    <col min="803" max="805" width="9.140625" customWidth="1"/>
    <col min="1025" max="1026" width="3.28515625" customWidth="1"/>
    <col min="1027" max="1027" width="4.7109375" customWidth="1"/>
    <col min="1028" max="1028" width="6.5703125" customWidth="1"/>
    <col min="1029" max="1029" width="4.28515625" customWidth="1"/>
    <col min="1030" max="1030" width="17.140625" customWidth="1"/>
    <col min="1031" max="1031" width="6.42578125" customWidth="1"/>
    <col min="1032" max="1032" width="7.7109375" customWidth="1"/>
    <col min="1033" max="1033" width="5.85546875" customWidth="1"/>
    <col min="1034" max="1034" width="1.7109375" customWidth="1"/>
    <col min="1035" max="1035" width="10.7109375" customWidth="1"/>
    <col min="1036" max="1036" width="1.7109375" customWidth="1"/>
    <col min="1037" max="1037" width="10.7109375" customWidth="1"/>
    <col min="1038" max="1038" width="1.7109375" customWidth="1"/>
    <col min="1039" max="1039" width="10.7109375" customWidth="1"/>
    <col min="1040" max="1040" width="1.7109375" customWidth="1"/>
    <col min="1041" max="1041" width="10.7109375" customWidth="1"/>
    <col min="1042" max="1042" width="1.7109375" customWidth="1"/>
    <col min="1043" max="1043" width="0" hidden="1" customWidth="1"/>
    <col min="1044" max="1044" width="8.7109375" customWidth="1"/>
    <col min="1045" max="1045" width="0" hidden="1" customWidth="1"/>
    <col min="1049" max="1058" width="0" hidden="1" customWidth="1"/>
    <col min="1059" max="1061" width="9.140625" customWidth="1"/>
    <col min="1281" max="1282" width="3.28515625" customWidth="1"/>
    <col min="1283" max="1283" width="4.7109375" customWidth="1"/>
    <col min="1284" max="1284" width="6.5703125" customWidth="1"/>
    <col min="1285" max="1285" width="4.28515625" customWidth="1"/>
    <col min="1286" max="1286" width="17.140625" customWidth="1"/>
    <col min="1287" max="1287" width="6.42578125" customWidth="1"/>
    <col min="1288" max="1288" width="7.7109375" customWidth="1"/>
    <col min="1289" max="1289" width="5.85546875" customWidth="1"/>
    <col min="1290" max="1290" width="1.7109375" customWidth="1"/>
    <col min="1291" max="1291" width="10.7109375" customWidth="1"/>
    <col min="1292" max="1292" width="1.7109375" customWidth="1"/>
    <col min="1293" max="1293" width="10.7109375" customWidth="1"/>
    <col min="1294" max="1294" width="1.7109375" customWidth="1"/>
    <col min="1295" max="1295" width="10.7109375" customWidth="1"/>
    <col min="1296" max="1296" width="1.7109375" customWidth="1"/>
    <col min="1297" max="1297" width="10.7109375" customWidth="1"/>
    <col min="1298" max="1298" width="1.7109375" customWidth="1"/>
    <col min="1299" max="1299" width="0" hidden="1" customWidth="1"/>
    <col min="1300" max="1300" width="8.7109375" customWidth="1"/>
    <col min="1301" max="1301" width="0" hidden="1" customWidth="1"/>
    <col min="1305" max="1314" width="0" hidden="1" customWidth="1"/>
    <col min="1315" max="1317" width="9.140625" customWidth="1"/>
    <col min="1537" max="1538" width="3.28515625" customWidth="1"/>
    <col min="1539" max="1539" width="4.7109375" customWidth="1"/>
    <col min="1540" max="1540" width="6.5703125" customWidth="1"/>
    <col min="1541" max="1541" width="4.28515625" customWidth="1"/>
    <col min="1542" max="1542" width="17.140625" customWidth="1"/>
    <col min="1543" max="1543" width="6.42578125" customWidth="1"/>
    <col min="1544" max="1544" width="7.7109375" customWidth="1"/>
    <col min="1545" max="1545" width="5.85546875" customWidth="1"/>
    <col min="1546" max="1546" width="1.7109375" customWidth="1"/>
    <col min="1547" max="1547" width="10.7109375" customWidth="1"/>
    <col min="1548" max="1548" width="1.7109375" customWidth="1"/>
    <col min="1549" max="1549" width="10.7109375" customWidth="1"/>
    <col min="1550" max="1550" width="1.7109375" customWidth="1"/>
    <col min="1551" max="1551" width="10.7109375" customWidth="1"/>
    <col min="1552" max="1552" width="1.7109375" customWidth="1"/>
    <col min="1553" max="1553" width="10.7109375" customWidth="1"/>
    <col min="1554" max="1554" width="1.7109375" customWidth="1"/>
    <col min="1555" max="1555" width="0" hidden="1" customWidth="1"/>
    <col min="1556" max="1556" width="8.7109375" customWidth="1"/>
    <col min="1557" max="1557" width="0" hidden="1" customWidth="1"/>
    <col min="1561" max="1570" width="0" hidden="1" customWidth="1"/>
    <col min="1571" max="1573" width="9.140625" customWidth="1"/>
    <col min="1793" max="1794" width="3.28515625" customWidth="1"/>
    <col min="1795" max="1795" width="4.7109375" customWidth="1"/>
    <col min="1796" max="1796" width="6.5703125" customWidth="1"/>
    <col min="1797" max="1797" width="4.28515625" customWidth="1"/>
    <col min="1798" max="1798" width="17.140625" customWidth="1"/>
    <col min="1799" max="1799" width="6.42578125" customWidth="1"/>
    <col min="1800" max="1800" width="7.7109375" customWidth="1"/>
    <col min="1801" max="1801" width="5.85546875" customWidth="1"/>
    <col min="1802" max="1802" width="1.7109375" customWidth="1"/>
    <col min="1803" max="1803" width="10.7109375" customWidth="1"/>
    <col min="1804" max="1804" width="1.7109375" customWidth="1"/>
    <col min="1805" max="1805" width="10.7109375" customWidth="1"/>
    <col min="1806" max="1806" width="1.7109375" customWidth="1"/>
    <col min="1807" max="1807" width="10.7109375" customWidth="1"/>
    <col min="1808" max="1808" width="1.7109375" customWidth="1"/>
    <col min="1809" max="1809" width="10.7109375" customWidth="1"/>
    <col min="1810" max="1810" width="1.7109375" customWidth="1"/>
    <col min="1811" max="1811" width="0" hidden="1" customWidth="1"/>
    <col min="1812" max="1812" width="8.7109375" customWidth="1"/>
    <col min="1813" max="1813" width="0" hidden="1" customWidth="1"/>
    <col min="1817" max="1826" width="0" hidden="1" customWidth="1"/>
    <col min="1827" max="1829" width="9.140625" customWidth="1"/>
    <col min="2049" max="2050" width="3.28515625" customWidth="1"/>
    <col min="2051" max="2051" width="4.7109375" customWidth="1"/>
    <col min="2052" max="2052" width="6.5703125" customWidth="1"/>
    <col min="2053" max="2053" width="4.28515625" customWidth="1"/>
    <col min="2054" max="2054" width="17.140625" customWidth="1"/>
    <col min="2055" max="2055" width="6.42578125" customWidth="1"/>
    <col min="2056" max="2056" width="7.7109375" customWidth="1"/>
    <col min="2057" max="2057" width="5.85546875" customWidth="1"/>
    <col min="2058" max="2058" width="1.7109375" customWidth="1"/>
    <col min="2059" max="2059" width="10.7109375" customWidth="1"/>
    <col min="2060" max="2060" width="1.7109375" customWidth="1"/>
    <col min="2061" max="2061" width="10.7109375" customWidth="1"/>
    <col min="2062" max="2062" width="1.7109375" customWidth="1"/>
    <col min="2063" max="2063" width="10.7109375" customWidth="1"/>
    <col min="2064" max="2064" width="1.7109375" customWidth="1"/>
    <col min="2065" max="2065" width="10.7109375" customWidth="1"/>
    <col min="2066" max="2066" width="1.7109375" customWidth="1"/>
    <col min="2067" max="2067" width="0" hidden="1" customWidth="1"/>
    <col min="2068" max="2068" width="8.7109375" customWidth="1"/>
    <col min="2069" max="2069" width="0" hidden="1" customWidth="1"/>
    <col min="2073" max="2082" width="0" hidden="1" customWidth="1"/>
    <col min="2083" max="2085" width="9.140625" customWidth="1"/>
    <col min="2305" max="2306" width="3.28515625" customWidth="1"/>
    <col min="2307" max="2307" width="4.7109375" customWidth="1"/>
    <col min="2308" max="2308" width="6.5703125" customWidth="1"/>
    <col min="2309" max="2309" width="4.28515625" customWidth="1"/>
    <col min="2310" max="2310" width="17.140625" customWidth="1"/>
    <col min="2311" max="2311" width="6.42578125" customWidth="1"/>
    <col min="2312" max="2312" width="7.7109375" customWidth="1"/>
    <col min="2313" max="2313" width="5.85546875" customWidth="1"/>
    <col min="2314" max="2314" width="1.7109375" customWidth="1"/>
    <col min="2315" max="2315" width="10.7109375" customWidth="1"/>
    <col min="2316" max="2316" width="1.7109375" customWidth="1"/>
    <col min="2317" max="2317" width="10.7109375" customWidth="1"/>
    <col min="2318" max="2318" width="1.7109375" customWidth="1"/>
    <col min="2319" max="2319" width="10.7109375" customWidth="1"/>
    <col min="2320" max="2320" width="1.7109375" customWidth="1"/>
    <col min="2321" max="2321" width="10.7109375" customWidth="1"/>
    <col min="2322" max="2322" width="1.7109375" customWidth="1"/>
    <col min="2323" max="2323" width="0" hidden="1" customWidth="1"/>
    <col min="2324" max="2324" width="8.7109375" customWidth="1"/>
    <col min="2325" max="2325" width="0" hidden="1" customWidth="1"/>
    <col min="2329" max="2338" width="0" hidden="1" customWidth="1"/>
    <col min="2339" max="2341" width="9.140625" customWidth="1"/>
    <col min="2561" max="2562" width="3.28515625" customWidth="1"/>
    <col min="2563" max="2563" width="4.7109375" customWidth="1"/>
    <col min="2564" max="2564" width="6.5703125" customWidth="1"/>
    <col min="2565" max="2565" width="4.28515625" customWidth="1"/>
    <col min="2566" max="2566" width="17.140625" customWidth="1"/>
    <col min="2567" max="2567" width="6.42578125" customWidth="1"/>
    <col min="2568" max="2568" width="7.7109375" customWidth="1"/>
    <col min="2569" max="2569" width="5.85546875" customWidth="1"/>
    <col min="2570" max="2570" width="1.7109375" customWidth="1"/>
    <col min="2571" max="2571" width="10.7109375" customWidth="1"/>
    <col min="2572" max="2572" width="1.7109375" customWidth="1"/>
    <col min="2573" max="2573" width="10.7109375" customWidth="1"/>
    <col min="2574" max="2574" width="1.7109375" customWidth="1"/>
    <col min="2575" max="2575" width="10.7109375" customWidth="1"/>
    <col min="2576" max="2576" width="1.7109375" customWidth="1"/>
    <col min="2577" max="2577" width="10.7109375" customWidth="1"/>
    <col min="2578" max="2578" width="1.7109375" customWidth="1"/>
    <col min="2579" max="2579" width="0" hidden="1" customWidth="1"/>
    <col min="2580" max="2580" width="8.7109375" customWidth="1"/>
    <col min="2581" max="2581" width="0" hidden="1" customWidth="1"/>
    <col min="2585" max="2594" width="0" hidden="1" customWidth="1"/>
    <col min="2595" max="2597" width="9.140625" customWidth="1"/>
    <col min="2817" max="2818" width="3.28515625" customWidth="1"/>
    <col min="2819" max="2819" width="4.7109375" customWidth="1"/>
    <col min="2820" max="2820" width="6.5703125" customWidth="1"/>
    <col min="2821" max="2821" width="4.28515625" customWidth="1"/>
    <col min="2822" max="2822" width="17.140625" customWidth="1"/>
    <col min="2823" max="2823" width="6.42578125" customWidth="1"/>
    <col min="2824" max="2824" width="7.7109375" customWidth="1"/>
    <col min="2825" max="2825" width="5.85546875" customWidth="1"/>
    <col min="2826" max="2826" width="1.7109375" customWidth="1"/>
    <col min="2827" max="2827" width="10.7109375" customWidth="1"/>
    <col min="2828" max="2828" width="1.7109375" customWidth="1"/>
    <col min="2829" max="2829" width="10.7109375" customWidth="1"/>
    <col min="2830" max="2830" width="1.7109375" customWidth="1"/>
    <col min="2831" max="2831" width="10.7109375" customWidth="1"/>
    <col min="2832" max="2832" width="1.7109375" customWidth="1"/>
    <col min="2833" max="2833" width="10.7109375" customWidth="1"/>
    <col min="2834" max="2834" width="1.7109375" customWidth="1"/>
    <col min="2835" max="2835" width="0" hidden="1" customWidth="1"/>
    <col min="2836" max="2836" width="8.7109375" customWidth="1"/>
    <col min="2837" max="2837" width="0" hidden="1" customWidth="1"/>
    <col min="2841" max="2850" width="0" hidden="1" customWidth="1"/>
    <col min="2851" max="2853" width="9.140625" customWidth="1"/>
    <col min="3073" max="3074" width="3.28515625" customWidth="1"/>
    <col min="3075" max="3075" width="4.7109375" customWidth="1"/>
    <col min="3076" max="3076" width="6.5703125" customWidth="1"/>
    <col min="3077" max="3077" width="4.28515625" customWidth="1"/>
    <col min="3078" max="3078" width="17.140625" customWidth="1"/>
    <col min="3079" max="3079" width="6.42578125" customWidth="1"/>
    <col min="3080" max="3080" width="7.7109375" customWidth="1"/>
    <col min="3081" max="3081" width="5.85546875" customWidth="1"/>
    <col min="3082" max="3082" width="1.7109375" customWidth="1"/>
    <col min="3083" max="3083" width="10.7109375" customWidth="1"/>
    <col min="3084" max="3084" width="1.7109375" customWidth="1"/>
    <col min="3085" max="3085" width="10.7109375" customWidth="1"/>
    <col min="3086" max="3086" width="1.7109375" customWidth="1"/>
    <col min="3087" max="3087" width="10.7109375" customWidth="1"/>
    <col min="3088" max="3088" width="1.7109375" customWidth="1"/>
    <col min="3089" max="3089" width="10.7109375" customWidth="1"/>
    <col min="3090" max="3090" width="1.7109375" customWidth="1"/>
    <col min="3091" max="3091" width="0" hidden="1" customWidth="1"/>
    <col min="3092" max="3092" width="8.7109375" customWidth="1"/>
    <col min="3093" max="3093" width="0" hidden="1" customWidth="1"/>
    <col min="3097" max="3106" width="0" hidden="1" customWidth="1"/>
    <col min="3107" max="3109" width="9.140625" customWidth="1"/>
    <col min="3329" max="3330" width="3.28515625" customWidth="1"/>
    <col min="3331" max="3331" width="4.7109375" customWidth="1"/>
    <col min="3332" max="3332" width="6.5703125" customWidth="1"/>
    <col min="3333" max="3333" width="4.28515625" customWidth="1"/>
    <col min="3334" max="3334" width="17.140625" customWidth="1"/>
    <col min="3335" max="3335" width="6.42578125" customWidth="1"/>
    <col min="3336" max="3336" width="7.7109375" customWidth="1"/>
    <col min="3337" max="3337" width="5.85546875" customWidth="1"/>
    <col min="3338" max="3338" width="1.7109375" customWidth="1"/>
    <col min="3339" max="3339" width="10.7109375" customWidth="1"/>
    <col min="3340" max="3340" width="1.7109375" customWidth="1"/>
    <col min="3341" max="3341" width="10.7109375" customWidth="1"/>
    <col min="3342" max="3342" width="1.7109375" customWidth="1"/>
    <col min="3343" max="3343" width="10.7109375" customWidth="1"/>
    <col min="3344" max="3344" width="1.7109375" customWidth="1"/>
    <col min="3345" max="3345" width="10.7109375" customWidth="1"/>
    <col min="3346" max="3346" width="1.7109375" customWidth="1"/>
    <col min="3347" max="3347" width="0" hidden="1" customWidth="1"/>
    <col min="3348" max="3348" width="8.7109375" customWidth="1"/>
    <col min="3349" max="3349" width="0" hidden="1" customWidth="1"/>
    <col min="3353" max="3362" width="0" hidden="1" customWidth="1"/>
    <col min="3363" max="3365" width="9.140625" customWidth="1"/>
    <col min="3585" max="3586" width="3.28515625" customWidth="1"/>
    <col min="3587" max="3587" width="4.7109375" customWidth="1"/>
    <col min="3588" max="3588" width="6.5703125" customWidth="1"/>
    <col min="3589" max="3589" width="4.28515625" customWidth="1"/>
    <col min="3590" max="3590" width="17.140625" customWidth="1"/>
    <col min="3591" max="3591" width="6.42578125" customWidth="1"/>
    <col min="3592" max="3592" width="7.7109375" customWidth="1"/>
    <col min="3593" max="3593" width="5.85546875" customWidth="1"/>
    <col min="3594" max="3594" width="1.7109375" customWidth="1"/>
    <col min="3595" max="3595" width="10.7109375" customWidth="1"/>
    <col min="3596" max="3596" width="1.7109375" customWidth="1"/>
    <col min="3597" max="3597" width="10.7109375" customWidth="1"/>
    <col min="3598" max="3598" width="1.7109375" customWidth="1"/>
    <col min="3599" max="3599" width="10.7109375" customWidth="1"/>
    <col min="3600" max="3600" width="1.7109375" customWidth="1"/>
    <col min="3601" max="3601" width="10.7109375" customWidth="1"/>
    <col min="3602" max="3602" width="1.7109375" customWidth="1"/>
    <col min="3603" max="3603" width="0" hidden="1" customWidth="1"/>
    <col min="3604" max="3604" width="8.7109375" customWidth="1"/>
    <col min="3605" max="3605" width="0" hidden="1" customWidth="1"/>
    <col min="3609" max="3618" width="0" hidden="1" customWidth="1"/>
    <col min="3619" max="3621" width="9.140625" customWidth="1"/>
    <col min="3841" max="3842" width="3.28515625" customWidth="1"/>
    <col min="3843" max="3843" width="4.7109375" customWidth="1"/>
    <col min="3844" max="3844" width="6.5703125" customWidth="1"/>
    <col min="3845" max="3845" width="4.28515625" customWidth="1"/>
    <col min="3846" max="3846" width="17.140625" customWidth="1"/>
    <col min="3847" max="3847" width="6.42578125" customWidth="1"/>
    <col min="3848" max="3848" width="7.7109375" customWidth="1"/>
    <col min="3849" max="3849" width="5.85546875" customWidth="1"/>
    <col min="3850" max="3850" width="1.7109375" customWidth="1"/>
    <col min="3851" max="3851" width="10.7109375" customWidth="1"/>
    <col min="3852" max="3852" width="1.7109375" customWidth="1"/>
    <col min="3853" max="3853" width="10.7109375" customWidth="1"/>
    <col min="3854" max="3854" width="1.7109375" customWidth="1"/>
    <col min="3855" max="3855" width="10.7109375" customWidth="1"/>
    <col min="3856" max="3856" width="1.7109375" customWidth="1"/>
    <col min="3857" max="3857" width="10.7109375" customWidth="1"/>
    <col min="3858" max="3858" width="1.7109375" customWidth="1"/>
    <col min="3859" max="3859" width="0" hidden="1" customWidth="1"/>
    <col min="3860" max="3860" width="8.7109375" customWidth="1"/>
    <col min="3861" max="3861" width="0" hidden="1" customWidth="1"/>
    <col min="3865" max="3874" width="0" hidden="1" customWidth="1"/>
    <col min="3875" max="3877" width="9.140625" customWidth="1"/>
    <col min="4097" max="4098" width="3.28515625" customWidth="1"/>
    <col min="4099" max="4099" width="4.7109375" customWidth="1"/>
    <col min="4100" max="4100" width="6.5703125" customWidth="1"/>
    <col min="4101" max="4101" width="4.28515625" customWidth="1"/>
    <col min="4102" max="4102" width="17.140625" customWidth="1"/>
    <col min="4103" max="4103" width="6.42578125" customWidth="1"/>
    <col min="4104" max="4104" width="7.7109375" customWidth="1"/>
    <col min="4105" max="4105" width="5.85546875" customWidth="1"/>
    <col min="4106" max="4106" width="1.7109375" customWidth="1"/>
    <col min="4107" max="4107" width="10.7109375" customWidth="1"/>
    <col min="4108" max="4108" width="1.7109375" customWidth="1"/>
    <col min="4109" max="4109" width="10.7109375" customWidth="1"/>
    <col min="4110" max="4110" width="1.7109375" customWidth="1"/>
    <col min="4111" max="4111" width="10.7109375" customWidth="1"/>
    <col min="4112" max="4112" width="1.7109375" customWidth="1"/>
    <col min="4113" max="4113" width="10.7109375" customWidth="1"/>
    <col min="4114" max="4114" width="1.7109375" customWidth="1"/>
    <col min="4115" max="4115" width="0" hidden="1" customWidth="1"/>
    <col min="4116" max="4116" width="8.7109375" customWidth="1"/>
    <col min="4117" max="4117" width="0" hidden="1" customWidth="1"/>
    <col min="4121" max="4130" width="0" hidden="1" customWidth="1"/>
    <col min="4131" max="4133" width="9.140625" customWidth="1"/>
    <col min="4353" max="4354" width="3.28515625" customWidth="1"/>
    <col min="4355" max="4355" width="4.7109375" customWidth="1"/>
    <col min="4356" max="4356" width="6.5703125" customWidth="1"/>
    <col min="4357" max="4357" width="4.28515625" customWidth="1"/>
    <col min="4358" max="4358" width="17.140625" customWidth="1"/>
    <col min="4359" max="4359" width="6.42578125" customWidth="1"/>
    <col min="4360" max="4360" width="7.7109375" customWidth="1"/>
    <col min="4361" max="4361" width="5.85546875" customWidth="1"/>
    <col min="4362" max="4362" width="1.7109375" customWidth="1"/>
    <col min="4363" max="4363" width="10.7109375" customWidth="1"/>
    <col min="4364" max="4364" width="1.7109375" customWidth="1"/>
    <col min="4365" max="4365" width="10.7109375" customWidth="1"/>
    <col min="4366" max="4366" width="1.7109375" customWidth="1"/>
    <col min="4367" max="4367" width="10.7109375" customWidth="1"/>
    <col min="4368" max="4368" width="1.7109375" customWidth="1"/>
    <col min="4369" max="4369" width="10.7109375" customWidth="1"/>
    <col min="4370" max="4370" width="1.7109375" customWidth="1"/>
    <col min="4371" max="4371" width="0" hidden="1" customWidth="1"/>
    <col min="4372" max="4372" width="8.7109375" customWidth="1"/>
    <col min="4373" max="4373" width="0" hidden="1" customWidth="1"/>
    <col min="4377" max="4386" width="0" hidden="1" customWidth="1"/>
    <col min="4387" max="4389" width="9.140625" customWidth="1"/>
    <col min="4609" max="4610" width="3.28515625" customWidth="1"/>
    <col min="4611" max="4611" width="4.7109375" customWidth="1"/>
    <col min="4612" max="4612" width="6.5703125" customWidth="1"/>
    <col min="4613" max="4613" width="4.28515625" customWidth="1"/>
    <col min="4614" max="4614" width="17.140625" customWidth="1"/>
    <col min="4615" max="4615" width="6.42578125" customWidth="1"/>
    <col min="4616" max="4616" width="7.7109375" customWidth="1"/>
    <col min="4617" max="4617" width="5.85546875" customWidth="1"/>
    <col min="4618" max="4618" width="1.7109375" customWidth="1"/>
    <col min="4619" max="4619" width="10.7109375" customWidth="1"/>
    <col min="4620" max="4620" width="1.7109375" customWidth="1"/>
    <col min="4621" max="4621" width="10.7109375" customWidth="1"/>
    <col min="4622" max="4622" width="1.7109375" customWidth="1"/>
    <col min="4623" max="4623" width="10.7109375" customWidth="1"/>
    <col min="4624" max="4624" width="1.7109375" customWidth="1"/>
    <col min="4625" max="4625" width="10.7109375" customWidth="1"/>
    <col min="4626" max="4626" width="1.7109375" customWidth="1"/>
    <col min="4627" max="4627" width="0" hidden="1" customWidth="1"/>
    <col min="4628" max="4628" width="8.7109375" customWidth="1"/>
    <col min="4629" max="4629" width="0" hidden="1" customWidth="1"/>
    <col min="4633" max="4642" width="0" hidden="1" customWidth="1"/>
    <col min="4643" max="4645" width="9.140625" customWidth="1"/>
    <col min="4865" max="4866" width="3.28515625" customWidth="1"/>
    <col min="4867" max="4867" width="4.7109375" customWidth="1"/>
    <col min="4868" max="4868" width="6.5703125" customWidth="1"/>
    <col min="4869" max="4869" width="4.28515625" customWidth="1"/>
    <col min="4870" max="4870" width="17.140625" customWidth="1"/>
    <col min="4871" max="4871" width="6.42578125" customWidth="1"/>
    <col min="4872" max="4872" width="7.7109375" customWidth="1"/>
    <col min="4873" max="4873" width="5.85546875" customWidth="1"/>
    <col min="4874" max="4874" width="1.7109375" customWidth="1"/>
    <col min="4875" max="4875" width="10.7109375" customWidth="1"/>
    <col min="4876" max="4876" width="1.7109375" customWidth="1"/>
    <col min="4877" max="4877" width="10.7109375" customWidth="1"/>
    <col min="4878" max="4878" width="1.7109375" customWidth="1"/>
    <col min="4879" max="4879" width="10.7109375" customWidth="1"/>
    <col min="4880" max="4880" width="1.7109375" customWidth="1"/>
    <col min="4881" max="4881" width="10.7109375" customWidth="1"/>
    <col min="4882" max="4882" width="1.7109375" customWidth="1"/>
    <col min="4883" max="4883" width="0" hidden="1" customWidth="1"/>
    <col min="4884" max="4884" width="8.7109375" customWidth="1"/>
    <col min="4885" max="4885" width="0" hidden="1" customWidth="1"/>
    <col min="4889" max="4898" width="0" hidden="1" customWidth="1"/>
    <col min="4899" max="4901" width="9.140625" customWidth="1"/>
    <col min="5121" max="5122" width="3.28515625" customWidth="1"/>
    <col min="5123" max="5123" width="4.7109375" customWidth="1"/>
    <col min="5124" max="5124" width="6.5703125" customWidth="1"/>
    <col min="5125" max="5125" width="4.28515625" customWidth="1"/>
    <col min="5126" max="5126" width="17.140625" customWidth="1"/>
    <col min="5127" max="5127" width="6.42578125" customWidth="1"/>
    <col min="5128" max="5128" width="7.7109375" customWidth="1"/>
    <col min="5129" max="5129" width="5.85546875" customWidth="1"/>
    <col min="5130" max="5130" width="1.7109375" customWidth="1"/>
    <col min="5131" max="5131" width="10.7109375" customWidth="1"/>
    <col min="5132" max="5132" width="1.7109375" customWidth="1"/>
    <col min="5133" max="5133" width="10.7109375" customWidth="1"/>
    <col min="5134" max="5134" width="1.7109375" customWidth="1"/>
    <col min="5135" max="5135" width="10.7109375" customWidth="1"/>
    <col min="5136" max="5136" width="1.7109375" customWidth="1"/>
    <col min="5137" max="5137" width="10.7109375" customWidth="1"/>
    <col min="5138" max="5138" width="1.7109375" customWidth="1"/>
    <col min="5139" max="5139" width="0" hidden="1" customWidth="1"/>
    <col min="5140" max="5140" width="8.7109375" customWidth="1"/>
    <col min="5141" max="5141" width="0" hidden="1" customWidth="1"/>
    <col min="5145" max="5154" width="0" hidden="1" customWidth="1"/>
    <col min="5155" max="5157" width="9.140625" customWidth="1"/>
    <col min="5377" max="5378" width="3.28515625" customWidth="1"/>
    <col min="5379" max="5379" width="4.7109375" customWidth="1"/>
    <col min="5380" max="5380" width="6.5703125" customWidth="1"/>
    <col min="5381" max="5381" width="4.28515625" customWidth="1"/>
    <col min="5382" max="5382" width="17.140625" customWidth="1"/>
    <col min="5383" max="5383" width="6.42578125" customWidth="1"/>
    <col min="5384" max="5384" width="7.7109375" customWidth="1"/>
    <col min="5385" max="5385" width="5.85546875" customWidth="1"/>
    <col min="5386" max="5386" width="1.7109375" customWidth="1"/>
    <col min="5387" max="5387" width="10.7109375" customWidth="1"/>
    <col min="5388" max="5388" width="1.7109375" customWidth="1"/>
    <col min="5389" max="5389" width="10.7109375" customWidth="1"/>
    <col min="5390" max="5390" width="1.7109375" customWidth="1"/>
    <col min="5391" max="5391" width="10.7109375" customWidth="1"/>
    <col min="5392" max="5392" width="1.7109375" customWidth="1"/>
    <col min="5393" max="5393" width="10.7109375" customWidth="1"/>
    <col min="5394" max="5394" width="1.7109375" customWidth="1"/>
    <col min="5395" max="5395" width="0" hidden="1" customWidth="1"/>
    <col min="5396" max="5396" width="8.7109375" customWidth="1"/>
    <col min="5397" max="5397" width="0" hidden="1" customWidth="1"/>
    <col min="5401" max="5410" width="0" hidden="1" customWidth="1"/>
    <col min="5411" max="5413" width="9.140625" customWidth="1"/>
    <col min="5633" max="5634" width="3.28515625" customWidth="1"/>
    <col min="5635" max="5635" width="4.7109375" customWidth="1"/>
    <col min="5636" max="5636" width="6.5703125" customWidth="1"/>
    <col min="5637" max="5637" width="4.28515625" customWidth="1"/>
    <col min="5638" max="5638" width="17.140625" customWidth="1"/>
    <col min="5639" max="5639" width="6.42578125" customWidth="1"/>
    <col min="5640" max="5640" width="7.7109375" customWidth="1"/>
    <col min="5641" max="5641" width="5.85546875" customWidth="1"/>
    <col min="5642" max="5642" width="1.7109375" customWidth="1"/>
    <col min="5643" max="5643" width="10.7109375" customWidth="1"/>
    <col min="5644" max="5644" width="1.7109375" customWidth="1"/>
    <col min="5645" max="5645" width="10.7109375" customWidth="1"/>
    <col min="5646" max="5646" width="1.7109375" customWidth="1"/>
    <col min="5647" max="5647" width="10.7109375" customWidth="1"/>
    <col min="5648" max="5648" width="1.7109375" customWidth="1"/>
    <col min="5649" max="5649" width="10.7109375" customWidth="1"/>
    <col min="5650" max="5650" width="1.7109375" customWidth="1"/>
    <col min="5651" max="5651" width="0" hidden="1" customWidth="1"/>
    <col min="5652" max="5652" width="8.7109375" customWidth="1"/>
    <col min="5653" max="5653" width="0" hidden="1" customWidth="1"/>
    <col min="5657" max="5666" width="0" hidden="1" customWidth="1"/>
    <col min="5667" max="5669" width="9.140625" customWidth="1"/>
    <col min="5889" max="5890" width="3.28515625" customWidth="1"/>
    <col min="5891" max="5891" width="4.7109375" customWidth="1"/>
    <col min="5892" max="5892" width="6.5703125" customWidth="1"/>
    <col min="5893" max="5893" width="4.28515625" customWidth="1"/>
    <col min="5894" max="5894" width="17.140625" customWidth="1"/>
    <col min="5895" max="5895" width="6.42578125" customWidth="1"/>
    <col min="5896" max="5896" width="7.7109375" customWidth="1"/>
    <col min="5897" max="5897" width="5.85546875" customWidth="1"/>
    <col min="5898" max="5898" width="1.7109375" customWidth="1"/>
    <col min="5899" max="5899" width="10.7109375" customWidth="1"/>
    <col min="5900" max="5900" width="1.7109375" customWidth="1"/>
    <col min="5901" max="5901" width="10.7109375" customWidth="1"/>
    <col min="5902" max="5902" width="1.7109375" customWidth="1"/>
    <col min="5903" max="5903" width="10.7109375" customWidth="1"/>
    <col min="5904" max="5904" width="1.7109375" customWidth="1"/>
    <col min="5905" max="5905" width="10.7109375" customWidth="1"/>
    <col min="5906" max="5906" width="1.7109375" customWidth="1"/>
    <col min="5907" max="5907" width="0" hidden="1" customWidth="1"/>
    <col min="5908" max="5908" width="8.7109375" customWidth="1"/>
    <col min="5909" max="5909" width="0" hidden="1" customWidth="1"/>
    <col min="5913" max="5922" width="0" hidden="1" customWidth="1"/>
    <col min="5923" max="5925" width="9.140625" customWidth="1"/>
    <col min="6145" max="6146" width="3.28515625" customWidth="1"/>
    <col min="6147" max="6147" width="4.7109375" customWidth="1"/>
    <col min="6148" max="6148" width="6.5703125" customWidth="1"/>
    <col min="6149" max="6149" width="4.28515625" customWidth="1"/>
    <col min="6150" max="6150" width="17.140625" customWidth="1"/>
    <col min="6151" max="6151" width="6.42578125" customWidth="1"/>
    <col min="6152" max="6152" width="7.7109375" customWidth="1"/>
    <col min="6153" max="6153" width="5.85546875" customWidth="1"/>
    <col min="6154" max="6154" width="1.7109375" customWidth="1"/>
    <col min="6155" max="6155" width="10.7109375" customWidth="1"/>
    <col min="6156" max="6156" width="1.7109375" customWidth="1"/>
    <col min="6157" max="6157" width="10.7109375" customWidth="1"/>
    <col min="6158" max="6158" width="1.7109375" customWidth="1"/>
    <col min="6159" max="6159" width="10.7109375" customWidth="1"/>
    <col min="6160" max="6160" width="1.7109375" customWidth="1"/>
    <col min="6161" max="6161" width="10.7109375" customWidth="1"/>
    <col min="6162" max="6162" width="1.7109375" customWidth="1"/>
    <col min="6163" max="6163" width="0" hidden="1" customWidth="1"/>
    <col min="6164" max="6164" width="8.7109375" customWidth="1"/>
    <col min="6165" max="6165" width="0" hidden="1" customWidth="1"/>
    <col min="6169" max="6178" width="0" hidden="1" customWidth="1"/>
    <col min="6179" max="6181" width="9.140625" customWidth="1"/>
    <col min="6401" max="6402" width="3.28515625" customWidth="1"/>
    <col min="6403" max="6403" width="4.7109375" customWidth="1"/>
    <col min="6404" max="6404" width="6.5703125" customWidth="1"/>
    <col min="6405" max="6405" width="4.28515625" customWidth="1"/>
    <col min="6406" max="6406" width="17.140625" customWidth="1"/>
    <col min="6407" max="6407" width="6.42578125" customWidth="1"/>
    <col min="6408" max="6408" width="7.7109375" customWidth="1"/>
    <col min="6409" max="6409" width="5.85546875" customWidth="1"/>
    <col min="6410" max="6410" width="1.7109375" customWidth="1"/>
    <col min="6411" max="6411" width="10.7109375" customWidth="1"/>
    <col min="6412" max="6412" width="1.7109375" customWidth="1"/>
    <col min="6413" max="6413" width="10.7109375" customWidth="1"/>
    <col min="6414" max="6414" width="1.7109375" customWidth="1"/>
    <col min="6415" max="6415" width="10.7109375" customWidth="1"/>
    <col min="6416" max="6416" width="1.7109375" customWidth="1"/>
    <col min="6417" max="6417" width="10.7109375" customWidth="1"/>
    <col min="6418" max="6418" width="1.7109375" customWidth="1"/>
    <col min="6419" max="6419" width="0" hidden="1" customWidth="1"/>
    <col min="6420" max="6420" width="8.7109375" customWidth="1"/>
    <col min="6421" max="6421" width="0" hidden="1" customWidth="1"/>
    <col min="6425" max="6434" width="0" hidden="1" customWidth="1"/>
    <col min="6435" max="6437" width="9.140625" customWidth="1"/>
    <col min="6657" max="6658" width="3.28515625" customWidth="1"/>
    <col min="6659" max="6659" width="4.7109375" customWidth="1"/>
    <col min="6660" max="6660" width="6.5703125" customWidth="1"/>
    <col min="6661" max="6661" width="4.28515625" customWidth="1"/>
    <col min="6662" max="6662" width="17.140625" customWidth="1"/>
    <col min="6663" max="6663" width="6.42578125" customWidth="1"/>
    <col min="6664" max="6664" width="7.7109375" customWidth="1"/>
    <col min="6665" max="6665" width="5.85546875" customWidth="1"/>
    <col min="6666" max="6666" width="1.7109375" customWidth="1"/>
    <col min="6667" max="6667" width="10.7109375" customWidth="1"/>
    <col min="6668" max="6668" width="1.7109375" customWidth="1"/>
    <col min="6669" max="6669" width="10.7109375" customWidth="1"/>
    <col min="6670" max="6670" width="1.7109375" customWidth="1"/>
    <col min="6671" max="6671" width="10.7109375" customWidth="1"/>
    <col min="6672" max="6672" width="1.7109375" customWidth="1"/>
    <col min="6673" max="6673" width="10.7109375" customWidth="1"/>
    <col min="6674" max="6674" width="1.7109375" customWidth="1"/>
    <col min="6675" max="6675" width="0" hidden="1" customWidth="1"/>
    <col min="6676" max="6676" width="8.7109375" customWidth="1"/>
    <col min="6677" max="6677" width="0" hidden="1" customWidth="1"/>
    <col min="6681" max="6690" width="0" hidden="1" customWidth="1"/>
    <col min="6691" max="6693" width="9.140625" customWidth="1"/>
    <col min="6913" max="6914" width="3.28515625" customWidth="1"/>
    <col min="6915" max="6915" width="4.7109375" customWidth="1"/>
    <col min="6916" max="6916" width="6.5703125" customWidth="1"/>
    <col min="6917" max="6917" width="4.28515625" customWidth="1"/>
    <col min="6918" max="6918" width="17.140625" customWidth="1"/>
    <col min="6919" max="6919" width="6.42578125" customWidth="1"/>
    <col min="6920" max="6920" width="7.7109375" customWidth="1"/>
    <col min="6921" max="6921" width="5.85546875" customWidth="1"/>
    <col min="6922" max="6922" width="1.7109375" customWidth="1"/>
    <col min="6923" max="6923" width="10.7109375" customWidth="1"/>
    <col min="6924" max="6924" width="1.7109375" customWidth="1"/>
    <col min="6925" max="6925" width="10.7109375" customWidth="1"/>
    <col min="6926" max="6926" width="1.7109375" customWidth="1"/>
    <col min="6927" max="6927" width="10.7109375" customWidth="1"/>
    <col min="6928" max="6928" width="1.7109375" customWidth="1"/>
    <col min="6929" max="6929" width="10.7109375" customWidth="1"/>
    <col min="6930" max="6930" width="1.7109375" customWidth="1"/>
    <col min="6931" max="6931" width="0" hidden="1" customWidth="1"/>
    <col min="6932" max="6932" width="8.7109375" customWidth="1"/>
    <col min="6933" max="6933" width="0" hidden="1" customWidth="1"/>
    <col min="6937" max="6946" width="0" hidden="1" customWidth="1"/>
    <col min="6947" max="6949" width="9.140625" customWidth="1"/>
    <col min="7169" max="7170" width="3.28515625" customWidth="1"/>
    <col min="7171" max="7171" width="4.7109375" customWidth="1"/>
    <col min="7172" max="7172" width="6.5703125" customWidth="1"/>
    <col min="7173" max="7173" width="4.28515625" customWidth="1"/>
    <col min="7174" max="7174" width="17.140625" customWidth="1"/>
    <col min="7175" max="7175" width="6.42578125" customWidth="1"/>
    <col min="7176" max="7176" width="7.7109375" customWidth="1"/>
    <col min="7177" max="7177" width="5.85546875" customWidth="1"/>
    <col min="7178" max="7178" width="1.7109375" customWidth="1"/>
    <col min="7179" max="7179" width="10.7109375" customWidth="1"/>
    <col min="7180" max="7180" width="1.7109375" customWidth="1"/>
    <col min="7181" max="7181" width="10.7109375" customWidth="1"/>
    <col min="7182" max="7182" width="1.7109375" customWidth="1"/>
    <col min="7183" max="7183" width="10.7109375" customWidth="1"/>
    <col min="7184" max="7184" width="1.7109375" customWidth="1"/>
    <col min="7185" max="7185" width="10.7109375" customWidth="1"/>
    <col min="7186" max="7186" width="1.7109375" customWidth="1"/>
    <col min="7187" max="7187" width="0" hidden="1" customWidth="1"/>
    <col min="7188" max="7188" width="8.7109375" customWidth="1"/>
    <col min="7189" max="7189" width="0" hidden="1" customWidth="1"/>
    <col min="7193" max="7202" width="0" hidden="1" customWidth="1"/>
    <col min="7203" max="7205" width="9.140625" customWidth="1"/>
    <col min="7425" max="7426" width="3.28515625" customWidth="1"/>
    <col min="7427" max="7427" width="4.7109375" customWidth="1"/>
    <col min="7428" max="7428" width="6.5703125" customWidth="1"/>
    <col min="7429" max="7429" width="4.28515625" customWidth="1"/>
    <col min="7430" max="7430" width="17.140625" customWidth="1"/>
    <col min="7431" max="7431" width="6.42578125" customWidth="1"/>
    <col min="7432" max="7432" width="7.7109375" customWidth="1"/>
    <col min="7433" max="7433" width="5.85546875" customWidth="1"/>
    <col min="7434" max="7434" width="1.7109375" customWidth="1"/>
    <col min="7435" max="7435" width="10.7109375" customWidth="1"/>
    <col min="7436" max="7436" width="1.7109375" customWidth="1"/>
    <col min="7437" max="7437" width="10.7109375" customWidth="1"/>
    <col min="7438" max="7438" width="1.7109375" customWidth="1"/>
    <col min="7439" max="7439" width="10.7109375" customWidth="1"/>
    <col min="7440" max="7440" width="1.7109375" customWidth="1"/>
    <col min="7441" max="7441" width="10.7109375" customWidth="1"/>
    <col min="7442" max="7442" width="1.7109375" customWidth="1"/>
    <col min="7443" max="7443" width="0" hidden="1" customWidth="1"/>
    <col min="7444" max="7444" width="8.7109375" customWidth="1"/>
    <col min="7445" max="7445" width="0" hidden="1" customWidth="1"/>
    <col min="7449" max="7458" width="0" hidden="1" customWidth="1"/>
    <col min="7459" max="7461" width="9.140625" customWidth="1"/>
    <col min="7681" max="7682" width="3.28515625" customWidth="1"/>
    <col min="7683" max="7683" width="4.7109375" customWidth="1"/>
    <col min="7684" max="7684" width="6.5703125" customWidth="1"/>
    <col min="7685" max="7685" width="4.28515625" customWidth="1"/>
    <col min="7686" max="7686" width="17.140625" customWidth="1"/>
    <col min="7687" max="7687" width="6.42578125" customWidth="1"/>
    <col min="7688" max="7688" width="7.7109375" customWidth="1"/>
    <col min="7689" max="7689" width="5.85546875" customWidth="1"/>
    <col min="7690" max="7690" width="1.7109375" customWidth="1"/>
    <col min="7691" max="7691" width="10.7109375" customWidth="1"/>
    <col min="7692" max="7692" width="1.7109375" customWidth="1"/>
    <col min="7693" max="7693" width="10.7109375" customWidth="1"/>
    <col min="7694" max="7694" width="1.7109375" customWidth="1"/>
    <col min="7695" max="7695" width="10.7109375" customWidth="1"/>
    <col min="7696" max="7696" width="1.7109375" customWidth="1"/>
    <col min="7697" max="7697" width="10.7109375" customWidth="1"/>
    <col min="7698" max="7698" width="1.7109375" customWidth="1"/>
    <col min="7699" max="7699" width="0" hidden="1" customWidth="1"/>
    <col min="7700" max="7700" width="8.7109375" customWidth="1"/>
    <col min="7701" max="7701" width="0" hidden="1" customWidth="1"/>
    <col min="7705" max="7714" width="0" hidden="1" customWidth="1"/>
    <col min="7715" max="7717" width="9.140625" customWidth="1"/>
    <col min="7937" max="7938" width="3.28515625" customWidth="1"/>
    <col min="7939" max="7939" width="4.7109375" customWidth="1"/>
    <col min="7940" max="7940" width="6.5703125" customWidth="1"/>
    <col min="7941" max="7941" width="4.28515625" customWidth="1"/>
    <col min="7942" max="7942" width="17.140625" customWidth="1"/>
    <col min="7943" max="7943" width="6.42578125" customWidth="1"/>
    <col min="7944" max="7944" width="7.7109375" customWidth="1"/>
    <col min="7945" max="7945" width="5.85546875" customWidth="1"/>
    <col min="7946" max="7946" width="1.7109375" customWidth="1"/>
    <col min="7947" max="7947" width="10.7109375" customWidth="1"/>
    <col min="7948" max="7948" width="1.7109375" customWidth="1"/>
    <col min="7949" max="7949" width="10.7109375" customWidth="1"/>
    <col min="7950" max="7950" width="1.7109375" customWidth="1"/>
    <col min="7951" max="7951" width="10.7109375" customWidth="1"/>
    <col min="7952" max="7952" width="1.7109375" customWidth="1"/>
    <col min="7953" max="7953" width="10.7109375" customWidth="1"/>
    <col min="7954" max="7954" width="1.7109375" customWidth="1"/>
    <col min="7955" max="7955" width="0" hidden="1" customWidth="1"/>
    <col min="7956" max="7956" width="8.7109375" customWidth="1"/>
    <col min="7957" max="7957" width="0" hidden="1" customWidth="1"/>
    <col min="7961" max="7970" width="0" hidden="1" customWidth="1"/>
    <col min="7971" max="7973" width="9.140625" customWidth="1"/>
    <col min="8193" max="8194" width="3.28515625" customWidth="1"/>
    <col min="8195" max="8195" width="4.7109375" customWidth="1"/>
    <col min="8196" max="8196" width="6.5703125" customWidth="1"/>
    <col min="8197" max="8197" width="4.28515625" customWidth="1"/>
    <col min="8198" max="8198" width="17.140625" customWidth="1"/>
    <col min="8199" max="8199" width="6.42578125" customWidth="1"/>
    <col min="8200" max="8200" width="7.7109375" customWidth="1"/>
    <col min="8201" max="8201" width="5.85546875" customWidth="1"/>
    <col min="8202" max="8202" width="1.7109375" customWidth="1"/>
    <col min="8203" max="8203" width="10.7109375" customWidth="1"/>
    <col min="8204" max="8204" width="1.7109375" customWidth="1"/>
    <col min="8205" max="8205" width="10.7109375" customWidth="1"/>
    <col min="8206" max="8206" width="1.7109375" customWidth="1"/>
    <col min="8207" max="8207" width="10.7109375" customWidth="1"/>
    <col min="8208" max="8208" width="1.7109375" customWidth="1"/>
    <col min="8209" max="8209" width="10.7109375" customWidth="1"/>
    <col min="8210" max="8210" width="1.7109375" customWidth="1"/>
    <col min="8211" max="8211" width="0" hidden="1" customWidth="1"/>
    <col min="8212" max="8212" width="8.7109375" customWidth="1"/>
    <col min="8213" max="8213" width="0" hidden="1" customWidth="1"/>
    <col min="8217" max="8226" width="0" hidden="1" customWidth="1"/>
    <col min="8227" max="8229" width="9.140625" customWidth="1"/>
    <col min="8449" max="8450" width="3.28515625" customWidth="1"/>
    <col min="8451" max="8451" width="4.7109375" customWidth="1"/>
    <col min="8452" max="8452" width="6.5703125" customWidth="1"/>
    <col min="8453" max="8453" width="4.28515625" customWidth="1"/>
    <col min="8454" max="8454" width="17.140625" customWidth="1"/>
    <col min="8455" max="8455" width="6.42578125" customWidth="1"/>
    <col min="8456" max="8456" width="7.7109375" customWidth="1"/>
    <col min="8457" max="8457" width="5.85546875" customWidth="1"/>
    <col min="8458" max="8458" width="1.7109375" customWidth="1"/>
    <col min="8459" max="8459" width="10.7109375" customWidth="1"/>
    <col min="8460" max="8460" width="1.7109375" customWidth="1"/>
    <col min="8461" max="8461" width="10.7109375" customWidth="1"/>
    <col min="8462" max="8462" width="1.7109375" customWidth="1"/>
    <col min="8463" max="8463" width="10.7109375" customWidth="1"/>
    <col min="8464" max="8464" width="1.7109375" customWidth="1"/>
    <col min="8465" max="8465" width="10.7109375" customWidth="1"/>
    <col min="8466" max="8466" width="1.7109375" customWidth="1"/>
    <col min="8467" max="8467" width="0" hidden="1" customWidth="1"/>
    <col min="8468" max="8468" width="8.7109375" customWidth="1"/>
    <col min="8469" max="8469" width="0" hidden="1" customWidth="1"/>
    <col min="8473" max="8482" width="0" hidden="1" customWidth="1"/>
    <col min="8483" max="8485" width="9.140625" customWidth="1"/>
    <col min="8705" max="8706" width="3.28515625" customWidth="1"/>
    <col min="8707" max="8707" width="4.7109375" customWidth="1"/>
    <col min="8708" max="8708" width="6.5703125" customWidth="1"/>
    <col min="8709" max="8709" width="4.28515625" customWidth="1"/>
    <col min="8710" max="8710" width="17.140625" customWidth="1"/>
    <col min="8711" max="8711" width="6.42578125" customWidth="1"/>
    <col min="8712" max="8712" width="7.7109375" customWidth="1"/>
    <col min="8713" max="8713" width="5.85546875" customWidth="1"/>
    <col min="8714" max="8714" width="1.7109375" customWidth="1"/>
    <col min="8715" max="8715" width="10.7109375" customWidth="1"/>
    <col min="8716" max="8716" width="1.7109375" customWidth="1"/>
    <col min="8717" max="8717" width="10.7109375" customWidth="1"/>
    <col min="8718" max="8718" width="1.7109375" customWidth="1"/>
    <col min="8719" max="8719" width="10.7109375" customWidth="1"/>
    <col min="8720" max="8720" width="1.7109375" customWidth="1"/>
    <col min="8721" max="8721" width="10.7109375" customWidth="1"/>
    <col min="8722" max="8722" width="1.7109375" customWidth="1"/>
    <col min="8723" max="8723" width="0" hidden="1" customWidth="1"/>
    <col min="8724" max="8724" width="8.7109375" customWidth="1"/>
    <col min="8725" max="8725" width="0" hidden="1" customWidth="1"/>
    <col min="8729" max="8738" width="0" hidden="1" customWidth="1"/>
    <col min="8739" max="8741" width="9.140625" customWidth="1"/>
    <col min="8961" max="8962" width="3.28515625" customWidth="1"/>
    <col min="8963" max="8963" width="4.7109375" customWidth="1"/>
    <col min="8964" max="8964" width="6.5703125" customWidth="1"/>
    <col min="8965" max="8965" width="4.28515625" customWidth="1"/>
    <col min="8966" max="8966" width="17.140625" customWidth="1"/>
    <col min="8967" max="8967" width="6.42578125" customWidth="1"/>
    <col min="8968" max="8968" width="7.7109375" customWidth="1"/>
    <col min="8969" max="8969" width="5.85546875" customWidth="1"/>
    <col min="8970" max="8970" width="1.7109375" customWidth="1"/>
    <col min="8971" max="8971" width="10.7109375" customWidth="1"/>
    <col min="8972" max="8972" width="1.7109375" customWidth="1"/>
    <col min="8973" max="8973" width="10.7109375" customWidth="1"/>
    <col min="8974" max="8974" width="1.7109375" customWidth="1"/>
    <col min="8975" max="8975" width="10.7109375" customWidth="1"/>
    <col min="8976" max="8976" width="1.7109375" customWidth="1"/>
    <col min="8977" max="8977" width="10.7109375" customWidth="1"/>
    <col min="8978" max="8978" width="1.7109375" customWidth="1"/>
    <col min="8979" max="8979" width="0" hidden="1" customWidth="1"/>
    <col min="8980" max="8980" width="8.7109375" customWidth="1"/>
    <col min="8981" max="8981" width="0" hidden="1" customWidth="1"/>
    <col min="8985" max="8994" width="0" hidden="1" customWidth="1"/>
    <col min="8995" max="8997" width="9.140625" customWidth="1"/>
    <col min="9217" max="9218" width="3.28515625" customWidth="1"/>
    <col min="9219" max="9219" width="4.7109375" customWidth="1"/>
    <col min="9220" max="9220" width="6.5703125" customWidth="1"/>
    <col min="9221" max="9221" width="4.28515625" customWidth="1"/>
    <col min="9222" max="9222" width="17.140625" customWidth="1"/>
    <col min="9223" max="9223" width="6.42578125" customWidth="1"/>
    <col min="9224" max="9224" width="7.7109375" customWidth="1"/>
    <col min="9225" max="9225" width="5.85546875" customWidth="1"/>
    <col min="9226" max="9226" width="1.7109375" customWidth="1"/>
    <col min="9227" max="9227" width="10.7109375" customWidth="1"/>
    <col min="9228" max="9228" width="1.7109375" customWidth="1"/>
    <col min="9229" max="9229" width="10.7109375" customWidth="1"/>
    <col min="9230" max="9230" width="1.7109375" customWidth="1"/>
    <col min="9231" max="9231" width="10.7109375" customWidth="1"/>
    <col min="9232" max="9232" width="1.7109375" customWidth="1"/>
    <col min="9233" max="9233" width="10.7109375" customWidth="1"/>
    <col min="9234" max="9234" width="1.7109375" customWidth="1"/>
    <col min="9235" max="9235" width="0" hidden="1" customWidth="1"/>
    <col min="9236" max="9236" width="8.7109375" customWidth="1"/>
    <col min="9237" max="9237" width="0" hidden="1" customWidth="1"/>
    <col min="9241" max="9250" width="0" hidden="1" customWidth="1"/>
    <col min="9251" max="9253" width="9.140625" customWidth="1"/>
    <col min="9473" max="9474" width="3.28515625" customWidth="1"/>
    <col min="9475" max="9475" width="4.7109375" customWidth="1"/>
    <col min="9476" max="9476" width="6.5703125" customWidth="1"/>
    <col min="9477" max="9477" width="4.28515625" customWidth="1"/>
    <col min="9478" max="9478" width="17.140625" customWidth="1"/>
    <col min="9479" max="9479" width="6.42578125" customWidth="1"/>
    <col min="9480" max="9480" width="7.7109375" customWidth="1"/>
    <col min="9481" max="9481" width="5.85546875" customWidth="1"/>
    <col min="9482" max="9482" width="1.7109375" customWidth="1"/>
    <col min="9483" max="9483" width="10.7109375" customWidth="1"/>
    <col min="9484" max="9484" width="1.7109375" customWidth="1"/>
    <col min="9485" max="9485" width="10.7109375" customWidth="1"/>
    <col min="9486" max="9486" width="1.7109375" customWidth="1"/>
    <col min="9487" max="9487" width="10.7109375" customWidth="1"/>
    <col min="9488" max="9488" width="1.7109375" customWidth="1"/>
    <col min="9489" max="9489" width="10.7109375" customWidth="1"/>
    <col min="9490" max="9490" width="1.7109375" customWidth="1"/>
    <col min="9491" max="9491" width="0" hidden="1" customWidth="1"/>
    <col min="9492" max="9492" width="8.7109375" customWidth="1"/>
    <col min="9493" max="9493" width="0" hidden="1" customWidth="1"/>
    <col min="9497" max="9506" width="0" hidden="1" customWidth="1"/>
    <col min="9507" max="9509" width="9.140625" customWidth="1"/>
    <col min="9729" max="9730" width="3.28515625" customWidth="1"/>
    <col min="9731" max="9731" width="4.7109375" customWidth="1"/>
    <col min="9732" max="9732" width="6.5703125" customWidth="1"/>
    <col min="9733" max="9733" width="4.28515625" customWidth="1"/>
    <col min="9734" max="9734" width="17.140625" customWidth="1"/>
    <col min="9735" max="9735" width="6.42578125" customWidth="1"/>
    <col min="9736" max="9736" width="7.7109375" customWidth="1"/>
    <col min="9737" max="9737" width="5.85546875" customWidth="1"/>
    <col min="9738" max="9738" width="1.7109375" customWidth="1"/>
    <col min="9739" max="9739" width="10.7109375" customWidth="1"/>
    <col min="9740" max="9740" width="1.7109375" customWidth="1"/>
    <col min="9741" max="9741" width="10.7109375" customWidth="1"/>
    <col min="9742" max="9742" width="1.7109375" customWidth="1"/>
    <col min="9743" max="9743" width="10.7109375" customWidth="1"/>
    <col min="9744" max="9744" width="1.7109375" customWidth="1"/>
    <col min="9745" max="9745" width="10.7109375" customWidth="1"/>
    <col min="9746" max="9746" width="1.7109375" customWidth="1"/>
    <col min="9747" max="9747" width="0" hidden="1" customWidth="1"/>
    <col min="9748" max="9748" width="8.7109375" customWidth="1"/>
    <col min="9749" max="9749" width="0" hidden="1" customWidth="1"/>
    <col min="9753" max="9762" width="0" hidden="1" customWidth="1"/>
    <col min="9763" max="9765" width="9.140625" customWidth="1"/>
    <col min="9985" max="9986" width="3.28515625" customWidth="1"/>
    <col min="9987" max="9987" width="4.7109375" customWidth="1"/>
    <col min="9988" max="9988" width="6.5703125" customWidth="1"/>
    <col min="9989" max="9989" width="4.28515625" customWidth="1"/>
    <col min="9990" max="9990" width="17.140625" customWidth="1"/>
    <col min="9991" max="9991" width="6.42578125" customWidth="1"/>
    <col min="9992" max="9992" width="7.7109375" customWidth="1"/>
    <col min="9993" max="9993" width="5.85546875" customWidth="1"/>
    <col min="9994" max="9994" width="1.7109375" customWidth="1"/>
    <col min="9995" max="9995" width="10.7109375" customWidth="1"/>
    <col min="9996" max="9996" width="1.7109375" customWidth="1"/>
    <col min="9997" max="9997" width="10.7109375" customWidth="1"/>
    <col min="9998" max="9998" width="1.7109375" customWidth="1"/>
    <col min="9999" max="9999" width="10.7109375" customWidth="1"/>
    <col min="10000" max="10000" width="1.7109375" customWidth="1"/>
    <col min="10001" max="10001" width="10.7109375" customWidth="1"/>
    <col min="10002" max="10002" width="1.7109375" customWidth="1"/>
    <col min="10003" max="10003" width="0" hidden="1" customWidth="1"/>
    <col min="10004" max="10004" width="8.7109375" customWidth="1"/>
    <col min="10005" max="10005" width="0" hidden="1" customWidth="1"/>
    <col min="10009" max="10018" width="0" hidden="1" customWidth="1"/>
    <col min="10019" max="10021" width="9.140625" customWidth="1"/>
    <col min="10241" max="10242" width="3.28515625" customWidth="1"/>
    <col min="10243" max="10243" width="4.7109375" customWidth="1"/>
    <col min="10244" max="10244" width="6.5703125" customWidth="1"/>
    <col min="10245" max="10245" width="4.28515625" customWidth="1"/>
    <col min="10246" max="10246" width="17.140625" customWidth="1"/>
    <col min="10247" max="10247" width="6.42578125" customWidth="1"/>
    <col min="10248" max="10248" width="7.7109375" customWidth="1"/>
    <col min="10249" max="10249" width="5.85546875" customWidth="1"/>
    <col min="10250" max="10250" width="1.7109375" customWidth="1"/>
    <col min="10251" max="10251" width="10.7109375" customWidth="1"/>
    <col min="10252" max="10252" width="1.7109375" customWidth="1"/>
    <col min="10253" max="10253" width="10.7109375" customWidth="1"/>
    <col min="10254" max="10254" width="1.7109375" customWidth="1"/>
    <col min="10255" max="10255" width="10.7109375" customWidth="1"/>
    <col min="10256" max="10256" width="1.7109375" customWidth="1"/>
    <col min="10257" max="10257" width="10.7109375" customWidth="1"/>
    <col min="10258" max="10258" width="1.7109375" customWidth="1"/>
    <col min="10259" max="10259" width="0" hidden="1" customWidth="1"/>
    <col min="10260" max="10260" width="8.7109375" customWidth="1"/>
    <col min="10261" max="10261" width="0" hidden="1" customWidth="1"/>
    <col min="10265" max="10274" width="0" hidden="1" customWidth="1"/>
    <col min="10275" max="10277" width="9.140625" customWidth="1"/>
    <col min="10497" max="10498" width="3.28515625" customWidth="1"/>
    <col min="10499" max="10499" width="4.7109375" customWidth="1"/>
    <col min="10500" max="10500" width="6.5703125" customWidth="1"/>
    <col min="10501" max="10501" width="4.28515625" customWidth="1"/>
    <col min="10502" max="10502" width="17.140625" customWidth="1"/>
    <col min="10503" max="10503" width="6.42578125" customWidth="1"/>
    <col min="10504" max="10504" width="7.7109375" customWidth="1"/>
    <col min="10505" max="10505" width="5.85546875" customWidth="1"/>
    <col min="10506" max="10506" width="1.7109375" customWidth="1"/>
    <col min="10507" max="10507" width="10.7109375" customWidth="1"/>
    <col min="10508" max="10508" width="1.7109375" customWidth="1"/>
    <col min="10509" max="10509" width="10.7109375" customWidth="1"/>
    <col min="10510" max="10510" width="1.7109375" customWidth="1"/>
    <col min="10511" max="10511" width="10.7109375" customWidth="1"/>
    <col min="10512" max="10512" width="1.7109375" customWidth="1"/>
    <col min="10513" max="10513" width="10.7109375" customWidth="1"/>
    <col min="10514" max="10514" width="1.7109375" customWidth="1"/>
    <col min="10515" max="10515" width="0" hidden="1" customWidth="1"/>
    <col min="10516" max="10516" width="8.7109375" customWidth="1"/>
    <col min="10517" max="10517" width="0" hidden="1" customWidth="1"/>
    <col min="10521" max="10530" width="0" hidden="1" customWidth="1"/>
    <col min="10531" max="10533" width="9.140625" customWidth="1"/>
    <col min="10753" max="10754" width="3.28515625" customWidth="1"/>
    <col min="10755" max="10755" width="4.7109375" customWidth="1"/>
    <col min="10756" max="10756" width="6.5703125" customWidth="1"/>
    <col min="10757" max="10757" width="4.28515625" customWidth="1"/>
    <col min="10758" max="10758" width="17.140625" customWidth="1"/>
    <col min="10759" max="10759" width="6.42578125" customWidth="1"/>
    <col min="10760" max="10760" width="7.7109375" customWidth="1"/>
    <col min="10761" max="10761" width="5.85546875" customWidth="1"/>
    <col min="10762" max="10762" width="1.7109375" customWidth="1"/>
    <col min="10763" max="10763" width="10.7109375" customWidth="1"/>
    <col min="10764" max="10764" width="1.7109375" customWidth="1"/>
    <col min="10765" max="10765" width="10.7109375" customWidth="1"/>
    <col min="10766" max="10766" width="1.7109375" customWidth="1"/>
    <col min="10767" max="10767" width="10.7109375" customWidth="1"/>
    <col min="10768" max="10768" width="1.7109375" customWidth="1"/>
    <col min="10769" max="10769" width="10.7109375" customWidth="1"/>
    <col min="10770" max="10770" width="1.7109375" customWidth="1"/>
    <col min="10771" max="10771" width="0" hidden="1" customWidth="1"/>
    <col min="10772" max="10772" width="8.7109375" customWidth="1"/>
    <col min="10773" max="10773" width="0" hidden="1" customWidth="1"/>
    <col min="10777" max="10786" width="0" hidden="1" customWidth="1"/>
    <col min="10787" max="10789" width="9.140625" customWidth="1"/>
    <col min="11009" max="11010" width="3.28515625" customWidth="1"/>
    <col min="11011" max="11011" width="4.7109375" customWidth="1"/>
    <col min="11012" max="11012" width="6.5703125" customWidth="1"/>
    <col min="11013" max="11013" width="4.28515625" customWidth="1"/>
    <col min="11014" max="11014" width="17.140625" customWidth="1"/>
    <col min="11015" max="11015" width="6.42578125" customWidth="1"/>
    <col min="11016" max="11016" width="7.7109375" customWidth="1"/>
    <col min="11017" max="11017" width="5.85546875" customWidth="1"/>
    <col min="11018" max="11018" width="1.7109375" customWidth="1"/>
    <col min="11019" max="11019" width="10.7109375" customWidth="1"/>
    <col min="11020" max="11020" width="1.7109375" customWidth="1"/>
    <col min="11021" max="11021" width="10.7109375" customWidth="1"/>
    <col min="11022" max="11022" width="1.7109375" customWidth="1"/>
    <col min="11023" max="11023" width="10.7109375" customWidth="1"/>
    <col min="11024" max="11024" width="1.7109375" customWidth="1"/>
    <col min="11025" max="11025" width="10.7109375" customWidth="1"/>
    <col min="11026" max="11026" width="1.7109375" customWidth="1"/>
    <col min="11027" max="11027" width="0" hidden="1" customWidth="1"/>
    <col min="11028" max="11028" width="8.7109375" customWidth="1"/>
    <col min="11029" max="11029" width="0" hidden="1" customWidth="1"/>
    <col min="11033" max="11042" width="0" hidden="1" customWidth="1"/>
    <col min="11043" max="11045" width="9.140625" customWidth="1"/>
    <col min="11265" max="11266" width="3.28515625" customWidth="1"/>
    <col min="11267" max="11267" width="4.7109375" customWidth="1"/>
    <col min="11268" max="11268" width="6.5703125" customWidth="1"/>
    <col min="11269" max="11269" width="4.28515625" customWidth="1"/>
    <col min="11270" max="11270" width="17.140625" customWidth="1"/>
    <col min="11271" max="11271" width="6.42578125" customWidth="1"/>
    <col min="11272" max="11272" width="7.7109375" customWidth="1"/>
    <col min="11273" max="11273" width="5.85546875" customWidth="1"/>
    <col min="11274" max="11274" width="1.7109375" customWidth="1"/>
    <col min="11275" max="11275" width="10.7109375" customWidth="1"/>
    <col min="11276" max="11276" width="1.7109375" customWidth="1"/>
    <col min="11277" max="11277" width="10.7109375" customWidth="1"/>
    <col min="11278" max="11278" width="1.7109375" customWidth="1"/>
    <col min="11279" max="11279" width="10.7109375" customWidth="1"/>
    <col min="11280" max="11280" width="1.7109375" customWidth="1"/>
    <col min="11281" max="11281" width="10.7109375" customWidth="1"/>
    <col min="11282" max="11282" width="1.7109375" customWidth="1"/>
    <col min="11283" max="11283" width="0" hidden="1" customWidth="1"/>
    <col min="11284" max="11284" width="8.7109375" customWidth="1"/>
    <col min="11285" max="11285" width="0" hidden="1" customWidth="1"/>
    <col min="11289" max="11298" width="0" hidden="1" customWidth="1"/>
    <col min="11299" max="11301" width="9.140625" customWidth="1"/>
    <col min="11521" max="11522" width="3.28515625" customWidth="1"/>
    <col min="11523" max="11523" width="4.7109375" customWidth="1"/>
    <col min="11524" max="11524" width="6.5703125" customWidth="1"/>
    <col min="11525" max="11525" width="4.28515625" customWidth="1"/>
    <col min="11526" max="11526" width="17.140625" customWidth="1"/>
    <col min="11527" max="11527" width="6.42578125" customWidth="1"/>
    <col min="11528" max="11528" width="7.7109375" customWidth="1"/>
    <col min="11529" max="11529" width="5.85546875" customWidth="1"/>
    <col min="11530" max="11530" width="1.7109375" customWidth="1"/>
    <col min="11531" max="11531" width="10.7109375" customWidth="1"/>
    <col min="11532" max="11532" width="1.7109375" customWidth="1"/>
    <col min="11533" max="11533" width="10.7109375" customWidth="1"/>
    <col min="11534" max="11534" width="1.7109375" customWidth="1"/>
    <col min="11535" max="11535" width="10.7109375" customWidth="1"/>
    <col min="11536" max="11536" width="1.7109375" customWidth="1"/>
    <col min="11537" max="11537" width="10.7109375" customWidth="1"/>
    <col min="11538" max="11538" width="1.7109375" customWidth="1"/>
    <col min="11539" max="11539" width="0" hidden="1" customWidth="1"/>
    <col min="11540" max="11540" width="8.7109375" customWidth="1"/>
    <col min="11541" max="11541" width="0" hidden="1" customWidth="1"/>
    <col min="11545" max="11554" width="0" hidden="1" customWidth="1"/>
    <col min="11555" max="11557" width="9.140625" customWidth="1"/>
    <col min="11777" max="11778" width="3.28515625" customWidth="1"/>
    <col min="11779" max="11779" width="4.7109375" customWidth="1"/>
    <col min="11780" max="11780" width="6.5703125" customWidth="1"/>
    <col min="11781" max="11781" width="4.28515625" customWidth="1"/>
    <col min="11782" max="11782" width="17.140625" customWidth="1"/>
    <col min="11783" max="11783" width="6.42578125" customWidth="1"/>
    <col min="11784" max="11784" width="7.7109375" customWidth="1"/>
    <col min="11785" max="11785" width="5.85546875" customWidth="1"/>
    <col min="11786" max="11786" width="1.7109375" customWidth="1"/>
    <col min="11787" max="11787" width="10.7109375" customWidth="1"/>
    <col min="11788" max="11788" width="1.7109375" customWidth="1"/>
    <col min="11789" max="11789" width="10.7109375" customWidth="1"/>
    <col min="11790" max="11790" width="1.7109375" customWidth="1"/>
    <col min="11791" max="11791" width="10.7109375" customWidth="1"/>
    <col min="11792" max="11792" width="1.7109375" customWidth="1"/>
    <col min="11793" max="11793" width="10.7109375" customWidth="1"/>
    <col min="11794" max="11794" width="1.7109375" customWidth="1"/>
    <col min="11795" max="11795" width="0" hidden="1" customWidth="1"/>
    <col min="11796" max="11796" width="8.7109375" customWidth="1"/>
    <col min="11797" max="11797" width="0" hidden="1" customWidth="1"/>
    <col min="11801" max="11810" width="0" hidden="1" customWidth="1"/>
    <col min="11811" max="11813" width="9.140625" customWidth="1"/>
    <col min="12033" max="12034" width="3.28515625" customWidth="1"/>
    <col min="12035" max="12035" width="4.7109375" customWidth="1"/>
    <col min="12036" max="12036" width="6.5703125" customWidth="1"/>
    <col min="12037" max="12037" width="4.28515625" customWidth="1"/>
    <col min="12038" max="12038" width="17.140625" customWidth="1"/>
    <col min="12039" max="12039" width="6.42578125" customWidth="1"/>
    <col min="12040" max="12040" width="7.7109375" customWidth="1"/>
    <col min="12041" max="12041" width="5.85546875" customWidth="1"/>
    <col min="12042" max="12042" width="1.7109375" customWidth="1"/>
    <col min="12043" max="12043" width="10.7109375" customWidth="1"/>
    <col min="12044" max="12044" width="1.7109375" customWidth="1"/>
    <col min="12045" max="12045" width="10.7109375" customWidth="1"/>
    <col min="12046" max="12046" width="1.7109375" customWidth="1"/>
    <col min="12047" max="12047" width="10.7109375" customWidth="1"/>
    <col min="12048" max="12048" width="1.7109375" customWidth="1"/>
    <col min="12049" max="12049" width="10.7109375" customWidth="1"/>
    <col min="12050" max="12050" width="1.7109375" customWidth="1"/>
    <col min="12051" max="12051" width="0" hidden="1" customWidth="1"/>
    <col min="12052" max="12052" width="8.7109375" customWidth="1"/>
    <col min="12053" max="12053" width="0" hidden="1" customWidth="1"/>
    <col min="12057" max="12066" width="0" hidden="1" customWidth="1"/>
    <col min="12067" max="12069" width="9.140625" customWidth="1"/>
    <col min="12289" max="12290" width="3.28515625" customWidth="1"/>
    <col min="12291" max="12291" width="4.7109375" customWidth="1"/>
    <col min="12292" max="12292" width="6.5703125" customWidth="1"/>
    <col min="12293" max="12293" width="4.28515625" customWidth="1"/>
    <col min="12294" max="12294" width="17.140625" customWidth="1"/>
    <col min="12295" max="12295" width="6.42578125" customWidth="1"/>
    <col min="12296" max="12296" width="7.7109375" customWidth="1"/>
    <col min="12297" max="12297" width="5.85546875" customWidth="1"/>
    <col min="12298" max="12298" width="1.7109375" customWidth="1"/>
    <col min="12299" max="12299" width="10.7109375" customWidth="1"/>
    <col min="12300" max="12300" width="1.7109375" customWidth="1"/>
    <col min="12301" max="12301" width="10.7109375" customWidth="1"/>
    <col min="12302" max="12302" width="1.7109375" customWidth="1"/>
    <col min="12303" max="12303" width="10.7109375" customWidth="1"/>
    <col min="12304" max="12304" width="1.7109375" customWidth="1"/>
    <col min="12305" max="12305" width="10.7109375" customWidth="1"/>
    <col min="12306" max="12306" width="1.7109375" customWidth="1"/>
    <col min="12307" max="12307" width="0" hidden="1" customWidth="1"/>
    <col min="12308" max="12308" width="8.7109375" customWidth="1"/>
    <col min="12309" max="12309" width="0" hidden="1" customWidth="1"/>
    <col min="12313" max="12322" width="0" hidden="1" customWidth="1"/>
    <col min="12323" max="12325" width="9.140625" customWidth="1"/>
    <col min="12545" max="12546" width="3.28515625" customWidth="1"/>
    <col min="12547" max="12547" width="4.7109375" customWidth="1"/>
    <col min="12548" max="12548" width="6.5703125" customWidth="1"/>
    <col min="12549" max="12549" width="4.28515625" customWidth="1"/>
    <col min="12550" max="12550" width="17.140625" customWidth="1"/>
    <col min="12551" max="12551" width="6.42578125" customWidth="1"/>
    <col min="12552" max="12552" width="7.7109375" customWidth="1"/>
    <col min="12553" max="12553" width="5.85546875" customWidth="1"/>
    <col min="12554" max="12554" width="1.7109375" customWidth="1"/>
    <col min="12555" max="12555" width="10.7109375" customWidth="1"/>
    <col min="12556" max="12556" width="1.7109375" customWidth="1"/>
    <col min="12557" max="12557" width="10.7109375" customWidth="1"/>
    <col min="12558" max="12558" width="1.7109375" customWidth="1"/>
    <col min="12559" max="12559" width="10.7109375" customWidth="1"/>
    <col min="12560" max="12560" width="1.7109375" customWidth="1"/>
    <col min="12561" max="12561" width="10.7109375" customWidth="1"/>
    <col min="12562" max="12562" width="1.7109375" customWidth="1"/>
    <col min="12563" max="12563" width="0" hidden="1" customWidth="1"/>
    <col min="12564" max="12564" width="8.7109375" customWidth="1"/>
    <col min="12565" max="12565" width="0" hidden="1" customWidth="1"/>
    <col min="12569" max="12578" width="0" hidden="1" customWidth="1"/>
    <col min="12579" max="12581" width="9.140625" customWidth="1"/>
    <col min="12801" max="12802" width="3.28515625" customWidth="1"/>
    <col min="12803" max="12803" width="4.7109375" customWidth="1"/>
    <col min="12804" max="12804" width="6.5703125" customWidth="1"/>
    <col min="12805" max="12805" width="4.28515625" customWidth="1"/>
    <col min="12806" max="12806" width="17.140625" customWidth="1"/>
    <col min="12807" max="12807" width="6.42578125" customWidth="1"/>
    <col min="12808" max="12808" width="7.7109375" customWidth="1"/>
    <col min="12809" max="12809" width="5.85546875" customWidth="1"/>
    <col min="12810" max="12810" width="1.7109375" customWidth="1"/>
    <col min="12811" max="12811" width="10.7109375" customWidth="1"/>
    <col min="12812" max="12812" width="1.7109375" customWidth="1"/>
    <col min="12813" max="12813" width="10.7109375" customWidth="1"/>
    <col min="12814" max="12814" width="1.7109375" customWidth="1"/>
    <col min="12815" max="12815" width="10.7109375" customWidth="1"/>
    <col min="12816" max="12816" width="1.7109375" customWidth="1"/>
    <col min="12817" max="12817" width="10.7109375" customWidth="1"/>
    <col min="12818" max="12818" width="1.7109375" customWidth="1"/>
    <col min="12819" max="12819" width="0" hidden="1" customWidth="1"/>
    <col min="12820" max="12820" width="8.7109375" customWidth="1"/>
    <col min="12821" max="12821" width="0" hidden="1" customWidth="1"/>
    <col min="12825" max="12834" width="0" hidden="1" customWidth="1"/>
    <col min="12835" max="12837" width="9.140625" customWidth="1"/>
    <col min="13057" max="13058" width="3.28515625" customWidth="1"/>
    <col min="13059" max="13059" width="4.7109375" customWidth="1"/>
    <col min="13060" max="13060" width="6.5703125" customWidth="1"/>
    <col min="13061" max="13061" width="4.28515625" customWidth="1"/>
    <col min="13062" max="13062" width="17.140625" customWidth="1"/>
    <col min="13063" max="13063" width="6.42578125" customWidth="1"/>
    <col min="13064" max="13064" width="7.7109375" customWidth="1"/>
    <col min="13065" max="13065" width="5.85546875" customWidth="1"/>
    <col min="13066" max="13066" width="1.7109375" customWidth="1"/>
    <col min="13067" max="13067" width="10.7109375" customWidth="1"/>
    <col min="13068" max="13068" width="1.7109375" customWidth="1"/>
    <col min="13069" max="13069" width="10.7109375" customWidth="1"/>
    <col min="13070" max="13070" width="1.7109375" customWidth="1"/>
    <col min="13071" max="13071" width="10.7109375" customWidth="1"/>
    <col min="13072" max="13072" width="1.7109375" customWidth="1"/>
    <col min="13073" max="13073" width="10.7109375" customWidth="1"/>
    <col min="13074" max="13074" width="1.7109375" customWidth="1"/>
    <col min="13075" max="13075" width="0" hidden="1" customWidth="1"/>
    <col min="13076" max="13076" width="8.7109375" customWidth="1"/>
    <col min="13077" max="13077" width="0" hidden="1" customWidth="1"/>
    <col min="13081" max="13090" width="0" hidden="1" customWidth="1"/>
    <col min="13091" max="13093" width="9.140625" customWidth="1"/>
    <col min="13313" max="13314" width="3.28515625" customWidth="1"/>
    <col min="13315" max="13315" width="4.7109375" customWidth="1"/>
    <col min="13316" max="13316" width="6.5703125" customWidth="1"/>
    <col min="13317" max="13317" width="4.28515625" customWidth="1"/>
    <col min="13318" max="13318" width="17.140625" customWidth="1"/>
    <col min="13319" max="13319" width="6.42578125" customWidth="1"/>
    <col min="13320" max="13320" width="7.7109375" customWidth="1"/>
    <col min="13321" max="13321" width="5.85546875" customWidth="1"/>
    <col min="13322" max="13322" width="1.7109375" customWidth="1"/>
    <col min="13323" max="13323" width="10.7109375" customWidth="1"/>
    <col min="13324" max="13324" width="1.7109375" customWidth="1"/>
    <col min="13325" max="13325" width="10.7109375" customWidth="1"/>
    <col min="13326" max="13326" width="1.7109375" customWidth="1"/>
    <col min="13327" max="13327" width="10.7109375" customWidth="1"/>
    <col min="13328" max="13328" width="1.7109375" customWidth="1"/>
    <col min="13329" max="13329" width="10.7109375" customWidth="1"/>
    <col min="13330" max="13330" width="1.7109375" customWidth="1"/>
    <col min="13331" max="13331" width="0" hidden="1" customWidth="1"/>
    <col min="13332" max="13332" width="8.7109375" customWidth="1"/>
    <col min="13333" max="13333" width="0" hidden="1" customWidth="1"/>
    <col min="13337" max="13346" width="0" hidden="1" customWidth="1"/>
    <col min="13347" max="13349" width="9.140625" customWidth="1"/>
    <col min="13569" max="13570" width="3.28515625" customWidth="1"/>
    <col min="13571" max="13571" width="4.7109375" customWidth="1"/>
    <col min="13572" max="13572" width="6.5703125" customWidth="1"/>
    <col min="13573" max="13573" width="4.28515625" customWidth="1"/>
    <col min="13574" max="13574" width="17.140625" customWidth="1"/>
    <col min="13575" max="13575" width="6.42578125" customWidth="1"/>
    <col min="13576" max="13576" width="7.7109375" customWidth="1"/>
    <col min="13577" max="13577" width="5.85546875" customWidth="1"/>
    <col min="13578" max="13578" width="1.7109375" customWidth="1"/>
    <col min="13579" max="13579" width="10.7109375" customWidth="1"/>
    <col min="13580" max="13580" width="1.7109375" customWidth="1"/>
    <col min="13581" max="13581" width="10.7109375" customWidth="1"/>
    <col min="13582" max="13582" width="1.7109375" customWidth="1"/>
    <col min="13583" max="13583" width="10.7109375" customWidth="1"/>
    <col min="13584" max="13584" width="1.7109375" customWidth="1"/>
    <col min="13585" max="13585" width="10.7109375" customWidth="1"/>
    <col min="13586" max="13586" width="1.7109375" customWidth="1"/>
    <col min="13587" max="13587" width="0" hidden="1" customWidth="1"/>
    <col min="13588" max="13588" width="8.7109375" customWidth="1"/>
    <col min="13589" max="13589" width="0" hidden="1" customWidth="1"/>
    <col min="13593" max="13602" width="0" hidden="1" customWidth="1"/>
    <col min="13603" max="13605" width="9.140625" customWidth="1"/>
    <col min="13825" max="13826" width="3.28515625" customWidth="1"/>
    <col min="13827" max="13827" width="4.7109375" customWidth="1"/>
    <col min="13828" max="13828" width="6.5703125" customWidth="1"/>
    <col min="13829" max="13829" width="4.28515625" customWidth="1"/>
    <col min="13830" max="13830" width="17.140625" customWidth="1"/>
    <col min="13831" max="13831" width="6.42578125" customWidth="1"/>
    <col min="13832" max="13832" width="7.7109375" customWidth="1"/>
    <col min="13833" max="13833" width="5.85546875" customWidth="1"/>
    <col min="13834" max="13834" width="1.7109375" customWidth="1"/>
    <col min="13835" max="13835" width="10.7109375" customWidth="1"/>
    <col min="13836" max="13836" width="1.7109375" customWidth="1"/>
    <col min="13837" max="13837" width="10.7109375" customWidth="1"/>
    <col min="13838" max="13838" width="1.7109375" customWidth="1"/>
    <col min="13839" max="13839" width="10.7109375" customWidth="1"/>
    <col min="13840" max="13840" width="1.7109375" customWidth="1"/>
    <col min="13841" max="13841" width="10.7109375" customWidth="1"/>
    <col min="13842" max="13842" width="1.7109375" customWidth="1"/>
    <col min="13843" max="13843" width="0" hidden="1" customWidth="1"/>
    <col min="13844" max="13844" width="8.7109375" customWidth="1"/>
    <col min="13845" max="13845" width="0" hidden="1" customWidth="1"/>
    <col min="13849" max="13858" width="0" hidden="1" customWidth="1"/>
    <col min="13859" max="13861" width="9.140625" customWidth="1"/>
    <col min="14081" max="14082" width="3.28515625" customWidth="1"/>
    <col min="14083" max="14083" width="4.7109375" customWidth="1"/>
    <col min="14084" max="14084" width="6.5703125" customWidth="1"/>
    <col min="14085" max="14085" width="4.28515625" customWidth="1"/>
    <col min="14086" max="14086" width="17.140625" customWidth="1"/>
    <col min="14087" max="14087" width="6.42578125" customWidth="1"/>
    <col min="14088" max="14088" width="7.7109375" customWidth="1"/>
    <col min="14089" max="14089" width="5.85546875" customWidth="1"/>
    <col min="14090" max="14090" width="1.7109375" customWidth="1"/>
    <col min="14091" max="14091" width="10.7109375" customWidth="1"/>
    <col min="14092" max="14092" width="1.7109375" customWidth="1"/>
    <col min="14093" max="14093" width="10.7109375" customWidth="1"/>
    <col min="14094" max="14094" width="1.7109375" customWidth="1"/>
    <col min="14095" max="14095" width="10.7109375" customWidth="1"/>
    <col min="14096" max="14096" width="1.7109375" customWidth="1"/>
    <col min="14097" max="14097" width="10.7109375" customWidth="1"/>
    <col min="14098" max="14098" width="1.7109375" customWidth="1"/>
    <col min="14099" max="14099" width="0" hidden="1" customWidth="1"/>
    <col min="14100" max="14100" width="8.7109375" customWidth="1"/>
    <col min="14101" max="14101" width="0" hidden="1" customWidth="1"/>
    <col min="14105" max="14114" width="0" hidden="1" customWidth="1"/>
    <col min="14115" max="14117" width="9.140625" customWidth="1"/>
    <col min="14337" max="14338" width="3.28515625" customWidth="1"/>
    <col min="14339" max="14339" width="4.7109375" customWidth="1"/>
    <col min="14340" max="14340" width="6.5703125" customWidth="1"/>
    <col min="14341" max="14341" width="4.28515625" customWidth="1"/>
    <col min="14342" max="14342" width="17.140625" customWidth="1"/>
    <col min="14343" max="14343" width="6.42578125" customWidth="1"/>
    <col min="14344" max="14344" width="7.7109375" customWidth="1"/>
    <col min="14345" max="14345" width="5.85546875" customWidth="1"/>
    <col min="14346" max="14346" width="1.7109375" customWidth="1"/>
    <col min="14347" max="14347" width="10.7109375" customWidth="1"/>
    <col min="14348" max="14348" width="1.7109375" customWidth="1"/>
    <col min="14349" max="14349" width="10.7109375" customWidth="1"/>
    <col min="14350" max="14350" width="1.7109375" customWidth="1"/>
    <col min="14351" max="14351" width="10.7109375" customWidth="1"/>
    <col min="14352" max="14352" width="1.7109375" customWidth="1"/>
    <col min="14353" max="14353" width="10.7109375" customWidth="1"/>
    <col min="14354" max="14354" width="1.7109375" customWidth="1"/>
    <col min="14355" max="14355" width="0" hidden="1" customWidth="1"/>
    <col min="14356" max="14356" width="8.7109375" customWidth="1"/>
    <col min="14357" max="14357" width="0" hidden="1" customWidth="1"/>
    <col min="14361" max="14370" width="0" hidden="1" customWidth="1"/>
    <col min="14371" max="14373" width="9.140625" customWidth="1"/>
    <col min="14593" max="14594" width="3.28515625" customWidth="1"/>
    <col min="14595" max="14595" width="4.7109375" customWidth="1"/>
    <col min="14596" max="14596" width="6.5703125" customWidth="1"/>
    <col min="14597" max="14597" width="4.28515625" customWidth="1"/>
    <col min="14598" max="14598" width="17.140625" customWidth="1"/>
    <col min="14599" max="14599" width="6.42578125" customWidth="1"/>
    <col min="14600" max="14600" width="7.7109375" customWidth="1"/>
    <col min="14601" max="14601" width="5.85546875" customWidth="1"/>
    <col min="14602" max="14602" width="1.7109375" customWidth="1"/>
    <col min="14603" max="14603" width="10.7109375" customWidth="1"/>
    <col min="14604" max="14604" width="1.7109375" customWidth="1"/>
    <col min="14605" max="14605" width="10.7109375" customWidth="1"/>
    <col min="14606" max="14606" width="1.7109375" customWidth="1"/>
    <col min="14607" max="14607" width="10.7109375" customWidth="1"/>
    <col min="14608" max="14608" width="1.7109375" customWidth="1"/>
    <col min="14609" max="14609" width="10.7109375" customWidth="1"/>
    <col min="14610" max="14610" width="1.7109375" customWidth="1"/>
    <col min="14611" max="14611" width="0" hidden="1" customWidth="1"/>
    <col min="14612" max="14612" width="8.7109375" customWidth="1"/>
    <col min="14613" max="14613" width="0" hidden="1" customWidth="1"/>
    <col min="14617" max="14626" width="0" hidden="1" customWidth="1"/>
    <col min="14627" max="14629" width="9.140625" customWidth="1"/>
    <col min="14849" max="14850" width="3.28515625" customWidth="1"/>
    <col min="14851" max="14851" width="4.7109375" customWidth="1"/>
    <col min="14852" max="14852" width="6.5703125" customWidth="1"/>
    <col min="14853" max="14853" width="4.28515625" customWidth="1"/>
    <col min="14854" max="14854" width="17.140625" customWidth="1"/>
    <col min="14855" max="14855" width="6.42578125" customWidth="1"/>
    <col min="14856" max="14856" width="7.7109375" customWidth="1"/>
    <col min="14857" max="14857" width="5.85546875" customWidth="1"/>
    <col min="14858" max="14858" width="1.7109375" customWidth="1"/>
    <col min="14859" max="14859" width="10.7109375" customWidth="1"/>
    <col min="14860" max="14860" width="1.7109375" customWidth="1"/>
    <col min="14861" max="14861" width="10.7109375" customWidth="1"/>
    <col min="14862" max="14862" width="1.7109375" customWidth="1"/>
    <col min="14863" max="14863" width="10.7109375" customWidth="1"/>
    <col min="14864" max="14864" width="1.7109375" customWidth="1"/>
    <col min="14865" max="14865" width="10.7109375" customWidth="1"/>
    <col min="14866" max="14866" width="1.7109375" customWidth="1"/>
    <col min="14867" max="14867" width="0" hidden="1" customWidth="1"/>
    <col min="14868" max="14868" width="8.7109375" customWidth="1"/>
    <col min="14869" max="14869" width="0" hidden="1" customWidth="1"/>
    <col min="14873" max="14882" width="0" hidden="1" customWidth="1"/>
    <col min="14883" max="14885" width="9.140625" customWidth="1"/>
    <col min="15105" max="15106" width="3.28515625" customWidth="1"/>
    <col min="15107" max="15107" width="4.7109375" customWidth="1"/>
    <col min="15108" max="15108" width="6.5703125" customWidth="1"/>
    <col min="15109" max="15109" width="4.28515625" customWidth="1"/>
    <col min="15110" max="15110" width="17.140625" customWidth="1"/>
    <col min="15111" max="15111" width="6.42578125" customWidth="1"/>
    <col min="15112" max="15112" width="7.7109375" customWidth="1"/>
    <col min="15113" max="15113" width="5.85546875" customWidth="1"/>
    <col min="15114" max="15114" width="1.7109375" customWidth="1"/>
    <col min="15115" max="15115" width="10.7109375" customWidth="1"/>
    <col min="15116" max="15116" width="1.7109375" customWidth="1"/>
    <col min="15117" max="15117" width="10.7109375" customWidth="1"/>
    <col min="15118" max="15118" width="1.7109375" customWidth="1"/>
    <col min="15119" max="15119" width="10.7109375" customWidth="1"/>
    <col min="15120" max="15120" width="1.7109375" customWidth="1"/>
    <col min="15121" max="15121" width="10.7109375" customWidth="1"/>
    <col min="15122" max="15122" width="1.7109375" customWidth="1"/>
    <col min="15123" max="15123" width="0" hidden="1" customWidth="1"/>
    <col min="15124" max="15124" width="8.7109375" customWidth="1"/>
    <col min="15125" max="15125" width="0" hidden="1" customWidth="1"/>
    <col min="15129" max="15138" width="0" hidden="1" customWidth="1"/>
    <col min="15139" max="15141" width="9.140625" customWidth="1"/>
    <col min="15361" max="15362" width="3.28515625" customWidth="1"/>
    <col min="15363" max="15363" width="4.7109375" customWidth="1"/>
    <col min="15364" max="15364" width="6.5703125" customWidth="1"/>
    <col min="15365" max="15365" width="4.28515625" customWidth="1"/>
    <col min="15366" max="15366" width="17.140625" customWidth="1"/>
    <col min="15367" max="15367" width="6.42578125" customWidth="1"/>
    <col min="15368" max="15368" width="7.7109375" customWidth="1"/>
    <col min="15369" max="15369" width="5.85546875" customWidth="1"/>
    <col min="15370" max="15370" width="1.7109375" customWidth="1"/>
    <col min="15371" max="15371" width="10.7109375" customWidth="1"/>
    <col min="15372" max="15372" width="1.7109375" customWidth="1"/>
    <col min="15373" max="15373" width="10.7109375" customWidth="1"/>
    <col min="15374" max="15374" width="1.7109375" customWidth="1"/>
    <col min="15375" max="15375" width="10.7109375" customWidth="1"/>
    <col min="15376" max="15376" width="1.7109375" customWidth="1"/>
    <col min="15377" max="15377" width="10.7109375" customWidth="1"/>
    <col min="15378" max="15378" width="1.7109375" customWidth="1"/>
    <col min="15379" max="15379" width="0" hidden="1" customWidth="1"/>
    <col min="15380" max="15380" width="8.7109375" customWidth="1"/>
    <col min="15381" max="15381" width="0" hidden="1" customWidth="1"/>
    <col min="15385" max="15394" width="0" hidden="1" customWidth="1"/>
    <col min="15395" max="15397" width="9.140625" customWidth="1"/>
    <col min="15617" max="15618" width="3.28515625" customWidth="1"/>
    <col min="15619" max="15619" width="4.7109375" customWidth="1"/>
    <col min="15620" max="15620" width="6.5703125" customWidth="1"/>
    <col min="15621" max="15621" width="4.28515625" customWidth="1"/>
    <col min="15622" max="15622" width="17.140625" customWidth="1"/>
    <col min="15623" max="15623" width="6.42578125" customWidth="1"/>
    <col min="15624" max="15624" width="7.7109375" customWidth="1"/>
    <col min="15625" max="15625" width="5.85546875" customWidth="1"/>
    <col min="15626" max="15626" width="1.7109375" customWidth="1"/>
    <col min="15627" max="15627" width="10.7109375" customWidth="1"/>
    <col min="15628" max="15628" width="1.7109375" customWidth="1"/>
    <col min="15629" max="15629" width="10.7109375" customWidth="1"/>
    <col min="15630" max="15630" width="1.7109375" customWidth="1"/>
    <col min="15631" max="15631" width="10.7109375" customWidth="1"/>
    <col min="15632" max="15632" width="1.7109375" customWidth="1"/>
    <col min="15633" max="15633" width="10.7109375" customWidth="1"/>
    <col min="15634" max="15634" width="1.7109375" customWidth="1"/>
    <col min="15635" max="15635" width="0" hidden="1" customWidth="1"/>
    <col min="15636" max="15636" width="8.7109375" customWidth="1"/>
    <col min="15637" max="15637" width="0" hidden="1" customWidth="1"/>
    <col min="15641" max="15650" width="0" hidden="1" customWidth="1"/>
    <col min="15651" max="15653" width="9.140625" customWidth="1"/>
    <col min="15873" max="15874" width="3.28515625" customWidth="1"/>
    <col min="15875" max="15875" width="4.7109375" customWidth="1"/>
    <col min="15876" max="15876" width="6.5703125" customWidth="1"/>
    <col min="15877" max="15877" width="4.28515625" customWidth="1"/>
    <col min="15878" max="15878" width="17.140625" customWidth="1"/>
    <col min="15879" max="15879" width="6.42578125" customWidth="1"/>
    <col min="15880" max="15880" width="7.7109375" customWidth="1"/>
    <col min="15881" max="15881" width="5.85546875" customWidth="1"/>
    <col min="15882" max="15882" width="1.7109375" customWidth="1"/>
    <col min="15883" max="15883" width="10.7109375" customWidth="1"/>
    <col min="15884" max="15884" width="1.7109375" customWidth="1"/>
    <col min="15885" max="15885" width="10.7109375" customWidth="1"/>
    <col min="15886" max="15886" width="1.7109375" customWidth="1"/>
    <col min="15887" max="15887" width="10.7109375" customWidth="1"/>
    <col min="15888" max="15888" width="1.7109375" customWidth="1"/>
    <col min="15889" max="15889" width="10.7109375" customWidth="1"/>
    <col min="15890" max="15890" width="1.7109375" customWidth="1"/>
    <col min="15891" max="15891" width="0" hidden="1" customWidth="1"/>
    <col min="15892" max="15892" width="8.7109375" customWidth="1"/>
    <col min="15893" max="15893" width="0" hidden="1" customWidth="1"/>
    <col min="15897" max="15906" width="0" hidden="1" customWidth="1"/>
    <col min="15907" max="15909" width="9.140625" customWidth="1"/>
    <col min="16129" max="16130" width="3.28515625" customWidth="1"/>
    <col min="16131" max="16131" width="4.7109375" customWidth="1"/>
    <col min="16132" max="16132" width="6.5703125" customWidth="1"/>
    <col min="16133" max="16133" width="4.28515625" customWidth="1"/>
    <col min="16134" max="16134" width="17.140625" customWidth="1"/>
    <col min="16135" max="16135" width="6.42578125" customWidth="1"/>
    <col min="16136" max="16136" width="7.7109375" customWidth="1"/>
    <col min="16137" max="16137" width="5.85546875" customWidth="1"/>
    <col min="16138" max="16138" width="1.7109375" customWidth="1"/>
    <col min="16139" max="16139" width="10.7109375" customWidth="1"/>
    <col min="16140" max="16140" width="1.7109375" customWidth="1"/>
    <col min="16141" max="16141" width="10.7109375" customWidth="1"/>
    <col min="16142" max="16142" width="1.7109375" customWidth="1"/>
    <col min="16143" max="16143" width="10.7109375" customWidth="1"/>
    <col min="16144" max="16144" width="1.7109375" customWidth="1"/>
    <col min="16145" max="16145" width="10.7109375" customWidth="1"/>
    <col min="16146" max="16146" width="1.7109375" customWidth="1"/>
    <col min="16147" max="16147" width="0" hidden="1" customWidth="1"/>
    <col min="16148" max="16148" width="8.7109375" customWidth="1"/>
    <col min="16149" max="16149" width="0" hidden="1" customWidth="1"/>
    <col min="16153" max="16162" width="0" hidden="1" customWidth="1"/>
    <col min="16163" max="16165" width="9.140625" customWidth="1"/>
  </cols>
  <sheetData>
    <row r="1" spans="1:37" s="8" customFormat="1" ht="21.75" customHeight="1" x14ac:dyDescent="0.2">
      <c r="A1" s="172" t="str">
        <f>[2]Altalanos!$A$6</f>
        <v>Korosztályos Budapest Csapatbajnokság 2026</v>
      </c>
      <c r="B1" s="172"/>
      <c r="C1" s="173"/>
      <c r="D1" s="173"/>
      <c r="E1" s="173"/>
      <c r="F1" s="173"/>
      <c r="G1" s="173"/>
      <c r="H1" s="172"/>
      <c r="I1" s="174"/>
      <c r="J1" s="175"/>
      <c r="K1" s="176" t="s">
        <v>47</v>
      </c>
      <c r="L1" s="177"/>
      <c r="M1" s="178"/>
      <c r="N1" s="175"/>
      <c r="O1" s="175" t="s">
        <v>48</v>
      </c>
      <c r="P1" s="175"/>
      <c r="Q1" s="173"/>
      <c r="R1" s="175"/>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7" customFormat="1" x14ac:dyDescent="0.2">
      <c r="A2" s="179" t="s">
        <v>1</v>
      </c>
      <c r="B2" s="180"/>
      <c r="C2" s="180"/>
      <c r="D2" s="180"/>
      <c r="E2" s="181" t="str">
        <f>[2]Altalanos!$D$8</f>
        <v>F16</v>
      </c>
      <c r="F2" s="180"/>
      <c r="G2" s="182"/>
      <c r="H2" s="183"/>
      <c r="I2" s="183"/>
      <c r="J2" s="184"/>
      <c r="K2" s="177"/>
      <c r="L2" s="177"/>
      <c r="M2" s="177"/>
      <c r="N2" s="184"/>
      <c r="O2" s="183"/>
      <c r="P2" s="184"/>
      <c r="Q2" s="183"/>
      <c r="R2" s="184"/>
      <c r="Y2" s="19"/>
      <c r="Z2" s="20"/>
      <c r="AA2" s="185" t="s">
        <v>2</v>
      </c>
      <c r="AB2" s="186">
        <v>300</v>
      </c>
      <c r="AC2" s="186">
        <v>250</v>
      </c>
      <c r="AD2" s="186">
        <v>200</v>
      </c>
      <c r="AE2" s="186">
        <v>150</v>
      </c>
      <c r="AF2" s="186">
        <v>120</v>
      </c>
      <c r="AG2" s="186">
        <v>90</v>
      </c>
      <c r="AH2" s="186">
        <v>40</v>
      </c>
      <c r="AI2"/>
      <c r="AJ2"/>
      <c r="AK2"/>
    </row>
    <row r="3" spans="1:37" s="26" customFormat="1" ht="11.25" customHeight="1" x14ac:dyDescent="0.2">
      <c r="A3" s="23" t="s">
        <v>3</v>
      </c>
      <c r="B3" s="23"/>
      <c r="C3" s="23"/>
      <c r="D3" s="23"/>
      <c r="E3" s="23"/>
      <c r="F3" s="23"/>
      <c r="G3" s="23" t="s">
        <v>4</v>
      </c>
      <c r="H3" s="23"/>
      <c r="I3" s="23"/>
      <c r="J3" s="24"/>
      <c r="K3" s="23" t="s">
        <v>5</v>
      </c>
      <c r="L3" s="24"/>
      <c r="M3" s="23"/>
      <c r="N3" s="24"/>
      <c r="O3" s="23"/>
      <c r="P3" s="24"/>
      <c r="Q3" s="23"/>
      <c r="R3" s="25" t="s">
        <v>6</v>
      </c>
      <c r="Y3" s="20" t="str">
        <f>IF(K4="OB","A",IF(K4="IX","W",IF(K4="","",K4)))</f>
        <v/>
      </c>
      <c r="Z3" s="20"/>
      <c r="AA3" s="185" t="s">
        <v>7</v>
      </c>
      <c r="AB3" s="186">
        <v>280</v>
      </c>
      <c r="AC3" s="186">
        <v>230</v>
      </c>
      <c r="AD3" s="186">
        <v>180</v>
      </c>
      <c r="AE3" s="186">
        <v>140</v>
      </c>
      <c r="AF3" s="186">
        <v>80</v>
      </c>
      <c r="AG3" s="186">
        <v>0</v>
      </c>
      <c r="AH3" s="186">
        <v>0</v>
      </c>
      <c r="AI3"/>
      <c r="AJ3"/>
      <c r="AK3"/>
    </row>
    <row r="4" spans="1:37" s="35" customFormat="1" ht="11.25" customHeight="1" thickBot="1" x14ac:dyDescent="0.25">
      <c r="A4" s="314" t="str">
        <f>[2]Altalanos!$A$10</f>
        <v>2026-06-20 - 2026-07-02</v>
      </c>
      <c r="B4" s="314"/>
      <c r="C4" s="314"/>
      <c r="D4" s="187"/>
      <c r="E4" s="188"/>
      <c r="F4" s="188"/>
      <c r="G4" s="188" t="str">
        <f>[2]Altalanos!$C$10</f>
        <v>Budapest</v>
      </c>
      <c r="H4" s="189"/>
      <c r="I4" s="188"/>
      <c r="J4" s="190"/>
      <c r="K4" s="191"/>
      <c r="L4" s="190"/>
      <c r="M4" s="192"/>
      <c r="N4" s="190"/>
      <c r="O4" s="188"/>
      <c r="P4" s="190"/>
      <c r="Q4" s="188"/>
      <c r="R4" s="193" t="str">
        <f>[2]Altalanos!$E$10</f>
        <v>Kovács Annamária</v>
      </c>
      <c r="Y4" s="20"/>
      <c r="Z4" s="20"/>
      <c r="AA4" s="185" t="s">
        <v>8</v>
      </c>
      <c r="AB4" s="186">
        <v>250</v>
      </c>
      <c r="AC4" s="186">
        <v>200</v>
      </c>
      <c r="AD4" s="186">
        <v>150</v>
      </c>
      <c r="AE4" s="186">
        <v>120</v>
      </c>
      <c r="AF4" s="186">
        <v>90</v>
      </c>
      <c r="AG4" s="186">
        <v>60</v>
      </c>
      <c r="AH4" s="186">
        <v>25</v>
      </c>
      <c r="AI4"/>
      <c r="AJ4"/>
      <c r="AK4"/>
    </row>
    <row r="5" spans="1:37" s="26" customFormat="1" x14ac:dyDescent="0.2">
      <c r="A5" s="37"/>
      <c r="B5" s="38" t="s">
        <v>9</v>
      </c>
      <c r="C5" s="39" t="s">
        <v>10</v>
      </c>
      <c r="D5" s="38" t="s">
        <v>11</v>
      </c>
      <c r="E5" s="38" t="s">
        <v>12</v>
      </c>
      <c r="F5" s="40" t="s">
        <v>79</v>
      </c>
      <c r="G5" s="40" t="s">
        <v>60</v>
      </c>
      <c r="H5" s="40"/>
      <c r="I5" s="40" t="s">
        <v>14</v>
      </c>
      <c r="J5" s="40"/>
      <c r="K5" s="38" t="s">
        <v>15</v>
      </c>
      <c r="L5" s="41"/>
      <c r="M5" s="38" t="s">
        <v>49</v>
      </c>
      <c r="N5" s="41"/>
      <c r="O5" s="38" t="s">
        <v>16</v>
      </c>
      <c r="P5" s="41"/>
      <c r="Q5" s="38" t="s">
        <v>17</v>
      </c>
      <c r="R5" s="42"/>
      <c r="Y5" s="20">
        <f>IF(OR([2]Altalanos!$A$8="F1",[2]Altalanos!$A$8="F2",[2]Altalanos!$A$8="N1",[2]Altalanos!$A$8="N2"),1,2)</f>
        <v>2</v>
      </c>
      <c r="Z5" s="20"/>
      <c r="AA5" s="185" t="s">
        <v>18</v>
      </c>
      <c r="AB5" s="186">
        <v>200</v>
      </c>
      <c r="AC5" s="186">
        <v>150</v>
      </c>
      <c r="AD5" s="186">
        <v>120</v>
      </c>
      <c r="AE5" s="186">
        <v>90</v>
      </c>
      <c r="AF5" s="186">
        <v>60</v>
      </c>
      <c r="AG5" s="186">
        <v>40</v>
      </c>
      <c r="AH5" s="186">
        <v>15</v>
      </c>
      <c r="AI5"/>
      <c r="AJ5"/>
      <c r="AK5"/>
    </row>
    <row r="6" spans="1:37" s="49" customFormat="1" ht="14.25" customHeight="1" thickBot="1" x14ac:dyDescent="0.25">
      <c r="A6" s="194"/>
      <c r="B6" s="44"/>
      <c r="C6" s="44"/>
      <c r="D6" s="44"/>
      <c r="E6" s="44"/>
      <c r="F6" s="43" t="str">
        <f>IF(Y3="","",CONCATENATE(AH1," / ",VLOOKUP(Y3,AB1:AH1,5)," pont"))</f>
        <v/>
      </c>
      <c r="G6" s="45"/>
      <c r="H6" s="46"/>
      <c r="I6" s="45"/>
      <c r="J6" s="47"/>
      <c r="K6" s="44" t="str">
        <f>IF(Y3="","",CONCATENATE(VLOOKUP(Y3,AB1:AH1,4)," pont"))</f>
        <v/>
      </c>
      <c r="L6" s="47"/>
      <c r="M6" s="44" t="str">
        <f>IF(Y3="","",CONCATENATE(VLOOKUP(Y3,AB1:AH1,3)," pont"))</f>
        <v/>
      </c>
      <c r="N6" s="47"/>
      <c r="O6" s="44" t="str">
        <f>IF(Y3="","",CONCATENATE(VLOOKUP(Y3,AB1:AH1,2)," pont"))</f>
        <v/>
      </c>
      <c r="P6" s="47"/>
      <c r="Q6" s="44" t="str">
        <f>IF(Y3="","",CONCATENATE(VLOOKUP(Y3,AB1:AH1,1)," pont"))</f>
        <v/>
      </c>
      <c r="R6" s="48"/>
      <c r="Y6" s="51"/>
      <c r="Z6" s="51"/>
      <c r="AA6" s="51" t="s">
        <v>19</v>
      </c>
      <c r="AB6" s="52">
        <v>150</v>
      </c>
      <c r="AC6" s="52">
        <v>120</v>
      </c>
      <c r="AD6" s="52">
        <v>90</v>
      </c>
      <c r="AE6" s="52">
        <v>60</v>
      </c>
      <c r="AF6" s="52">
        <v>40</v>
      </c>
      <c r="AG6" s="52">
        <v>25</v>
      </c>
      <c r="AH6" s="52">
        <v>10</v>
      </c>
      <c r="AI6" s="195"/>
      <c r="AJ6" s="195"/>
      <c r="AK6" s="195"/>
    </row>
    <row r="7" spans="1:37" s="67" customFormat="1" ht="12.95" customHeight="1" x14ac:dyDescent="0.2">
      <c r="A7" s="54">
        <v>1</v>
      </c>
      <c r="B7" s="196">
        <f>IF($E7="","",VLOOKUP($E7,[2]F16_Lista!$A$7:$O$22,14))</f>
        <v>0</v>
      </c>
      <c r="C7" s="197">
        <f>IF($E7="","",VLOOKUP($E7,[2]F16_Lista!$A$7:$O$22,15))</f>
        <v>0</v>
      </c>
      <c r="D7" s="197">
        <f>IF($E7="","",VLOOKUP($E7,[2]F16_Lista!$A$7:$O$22,5))</f>
        <v>0</v>
      </c>
      <c r="E7" s="198">
        <v>1</v>
      </c>
      <c r="F7" s="199" t="s">
        <v>83</v>
      </c>
      <c r="G7" s="199">
        <f>IF($E7="","",VLOOKUP($E7,[2]F16_Lista!$A$7:$O$22,3))</f>
        <v>0</v>
      </c>
      <c r="H7" s="199"/>
      <c r="I7" s="199">
        <f>IF($E7="","",VLOOKUP($E7,[2]F16_Lista!$A$7:$O$22,4))</f>
        <v>0</v>
      </c>
      <c r="J7" s="200"/>
      <c r="K7" s="201"/>
      <c r="L7" s="201"/>
      <c r="M7" s="201"/>
      <c r="N7" s="201"/>
      <c r="O7" s="61"/>
      <c r="P7" s="62"/>
      <c r="Q7" s="63"/>
      <c r="R7" s="64"/>
      <c r="S7" s="65"/>
      <c r="U7" s="202" t="str">
        <f>[2]Birók!P21</f>
        <v>Bíró</v>
      </c>
      <c r="Y7" s="20"/>
      <c r="Z7" s="20"/>
      <c r="AA7" s="185" t="s">
        <v>20</v>
      </c>
      <c r="AB7" s="186">
        <v>120</v>
      </c>
      <c r="AC7" s="186">
        <v>90</v>
      </c>
      <c r="AD7" s="186">
        <v>60</v>
      </c>
      <c r="AE7" s="186">
        <v>40</v>
      </c>
      <c r="AF7" s="186">
        <v>25</v>
      </c>
      <c r="AG7" s="186">
        <v>10</v>
      </c>
      <c r="AH7" s="186">
        <v>5</v>
      </c>
      <c r="AI7"/>
      <c r="AJ7"/>
      <c r="AK7"/>
    </row>
    <row r="8" spans="1:37" s="67" customFormat="1" ht="12.95" customHeight="1" x14ac:dyDescent="0.2">
      <c r="A8" s="68"/>
      <c r="B8" s="203"/>
      <c r="C8" s="204"/>
      <c r="D8" s="204"/>
      <c r="E8" s="205"/>
      <c r="F8" s="206"/>
      <c r="G8" s="206"/>
      <c r="H8" s="207"/>
      <c r="I8" s="208" t="s">
        <v>21</v>
      </c>
      <c r="J8" s="75" t="s">
        <v>2</v>
      </c>
      <c r="K8" s="209" t="str">
        <f>UPPER(IF(OR(J8="a",J8="as"),F7,IF(OR(J8="b",J8="bs"),F9,)))</f>
        <v xml:space="preserve">VASAS SC </v>
      </c>
      <c r="L8" s="209"/>
      <c r="M8" s="201"/>
      <c r="N8" s="201"/>
      <c r="O8" s="61"/>
      <c r="P8" s="62"/>
      <c r="Q8" s="63"/>
      <c r="R8" s="64"/>
      <c r="S8" s="65"/>
      <c r="U8" s="210" t="str">
        <f>[2]Birók!P22</f>
        <v xml:space="preserve"> </v>
      </c>
      <c r="Y8" s="20"/>
      <c r="Z8" s="20"/>
      <c r="AA8" s="185" t="s">
        <v>22</v>
      </c>
      <c r="AB8" s="186">
        <v>90</v>
      </c>
      <c r="AC8" s="186">
        <v>60</v>
      </c>
      <c r="AD8" s="186">
        <v>40</v>
      </c>
      <c r="AE8" s="186">
        <v>25</v>
      </c>
      <c r="AF8" s="186">
        <v>10</v>
      </c>
      <c r="AG8" s="186">
        <v>5</v>
      </c>
      <c r="AH8" s="186">
        <v>2</v>
      </c>
      <c r="AI8"/>
      <c r="AJ8"/>
      <c r="AK8"/>
    </row>
    <row r="9" spans="1:37" s="67" customFormat="1" ht="12.95" customHeight="1" x14ac:dyDescent="0.2">
      <c r="A9" s="68">
        <v>2</v>
      </c>
      <c r="B9" s="196" t="str">
        <f>IF($E9="","",VLOOKUP($E9,[2]F16_Lista!$A$7:$O$22,14))</f>
        <v/>
      </c>
      <c r="C9" s="197" t="str">
        <f>IF($E9="","",VLOOKUP($E9,[2]F16_Lista!$A$7:$O$22,15))</f>
        <v/>
      </c>
      <c r="D9" s="197" t="str">
        <f>IF($E9="","",VLOOKUP($E9,[2]F16_Lista!$A$7:$O$22,5))</f>
        <v/>
      </c>
      <c r="E9" s="198"/>
      <c r="F9" s="212" t="s">
        <v>23</v>
      </c>
      <c r="G9" s="212" t="str">
        <f>IF($E9="","",VLOOKUP($E9,[2]F16_Lista!$A$7:$O$22,3))</f>
        <v/>
      </c>
      <c r="H9" s="212"/>
      <c r="I9" s="199" t="str">
        <f>IF($E9="","",VLOOKUP($E9,[2]F16_Lista!$A$7:$O$22,4))</f>
        <v/>
      </c>
      <c r="J9" s="213"/>
      <c r="K9" s="201"/>
      <c r="L9" s="214"/>
      <c r="M9" s="201"/>
      <c r="N9" s="201"/>
      <c r="O9" s="61"/>
      <c r="P9" s="62"/>
      <c r="Q9" s="63"/>
      <c r="R9" s="64"/>
      <c r="S9" s="65"/>
      <c r="U9" s="210" t="str">
        <f>[2]Birók!P23</f>
        <v xml:space="preserve"> </v>
      </c>
      <c r="Y9" s="20"/>
      <c r="Z9" s="20"/>
      <c r="AA9" s="185" t="s">
        <v>24</v>
      </c>
      <c r="AB9" s="186">
        <v>60</v>
      </c>
      <c r="AC9" s="186">
        <v>40</v>
      </c>
      <c r="AD9" s="186">
        <v>25</v>
      </c>
      <c r="AE9" s="186">
        <v>10</v>
      </c>
      <c r="AF9" s="186">
        <v>5</v>
      </c>
      <c r="AG9" s="186">
        <v>2</v>
      </c>
      <c r="AH9" s="186">
        <v>1</v>
      </c>
      <c r="AI9"/>
      <c r="AJ9"/>
      <c r="AK9"/>
    </row>
    <row r="10" spans="1:37" s="67" customFormat="1" ht="12.95" customHeight="1" x14ac:dyDescent="0.2">
      <c r="A10" s="68"/>
      <c r="B10" s="203"/>
      <c r="C10" s="204"/>
      <c r="D10" s="204"/>
      <c r="E10" s="215"/>
      <c r="F10" s="206"/>
      <c r="G10" s="206"/>
      <c r="H10" s="207"/>
      <c r="I10" s="201"/>
      <c r="J10" s="216"/>
      <c r="K10" s="217" t="s">
        <v>21</v>
      </c>
      <c r="L10" s="85" t="s">
        <v>2</v>
      </c>
      <c r="M10" s="209" t="str">
        <f>UPPER(IF(OR(L10="a",L10="as"),K8,IF(OR(L10="b",L10="bs"),K12,)))</f>
        <v xml:space="preserve">VASAS SC </v>
      </c>
      <c r="N10" s="218"/>
      <c r="O10" s="219"/>
      <c r="P10" s="219"/>
      <c r="Q10" s="63"/>
      <c r="R10" s="64"/>
      <c r="S10" s="65"/>
      <c r="U10" s="210" t="str">
        <f>[2]Birók!P24</f>
        <v xml:space="preserve"> </v>
      </c>
      <c r="Y10" s="20"/>
      <c r="Z10" s="20"/>
      <c r="AA10" s="185" t="s">
        <v>25</v>
      </c>
      <c r="AB10" s="186">
        <v>40</v>
      </c>
      <c r="AC10" s="186">
        <v>25</v>
      </c>
      <c r="AD10" s="186">
        <v>15</v>
      </c>
      <c r="AE10" s="186">
        <v>7</v>
      </c>
      <c r="AF10" s="186">
        <v>4</v>
      </c>
      <c r="AG10" s="186">
        <v>1</v>
      </c>
      <c r="AH10" s="186">
        <v>0</v>
      </c>
      <c r="AI10"/>
      <c r="AJ10"/>
      <c r="AK10"/>
    </row>
    <row r="11" spans="1:37" s="67" customFormat="1" ht="12.95" customHeight="1" x14ac:dyDescent="0.2">
      <c r="A11" s="68">
        <v>3</v>
      </c>
      <c r="B11" s="196">
        <f>IF($E11="","",VLOOKUP($E11,[2]F16_Lista!$A$7:$O$22,14))</f>
        <v>0</v>
      </c>
      <c r="C11" s="197">
        <f>IF($E11="","",VLOOKUP($E11,[2]F16_Lista!$A$7:$O$22,15))</f>
        <v>0</v>
      </c>
      <c r="D11" s="197">
        <f>IF($E11="","",VLOOKUP($E11,[2]F16_Lista!$A$7:$O$22,5))</f>
        <v>0</v>
      </c>
      <c r="E11" s="198">
        <v>7</v>
      </c>
      <c r="F11" s="212" t="s">
        <v>113</v>
      </c>
      <c r="G11" s="212">
        <f>IF($E11="","",VLOOKUP($E11,[2]F16_Lista!$A$7:$O$22,3))</f>
        <v>0</v>
      </c>
      <c r="H11" s="212"/>
      <c r="I11" s="212">
        <f>IF($E11="","",VLOOKUP($E11,[2]F16_Lista!$A$7:$O$22,4))</f>
        <v>0</v>
      </c>
      <c r="J11" s="200"/>
      <c r="K11" s="201"/>
      <c r="L11" s="220"/>
      <c r="M11" s="219" t="s">
        <v>88</v>
      </c>
      <c r="N11" s="221"/>
      <c r="O11" s="219"/>
      <c r="P11" s="219"/>
      <c r="Q11" s="63"/>
      <c r="R11" s="64"/>
      <c r="S11" s="65"/>
      <c r="U11" s="210" t="str">
        <f>[2]Birók!P25</f>
        <v xml:space="preserve"> </v>
      </c>
      <c r="Y11" s="20"/>
      <c r="Z11" s="20"/>
      <c r="AA11" s="185" t="s">
        <v>26</v>
      </c>
      <c r="AB11" s="186">
        <v>25</v>
      </c>
      <c r="AC11" s="186">
        <v>15</v>
      </c>
      <c r="AD11" s="186">
        <v>10</v>
      </c>
      <c r="AE11" s="186">
        <v>6</v>
      </c>
      <c r="AF11" s="186">
        <v>3</v>
      </c>
      <c r="AG11" s="186">
        <v>1</v>
      </c>
      <c r="AH11" s="186">
        <v>0</v>
      </c>
      <c r="AI11"/>
      <c r="AJ11"/>
      <c r="AK11"/>
    </row>
    <row r="12" spans="1:37" s="67" customFormat="1" ht="12.95" customHeight="1" x14ac:dyDescent="0.2">
      <c r="A12" s="68"/>
      <c r="B12" s="203"/>
      <c r="C12" s="204"/>
      <c r="D12" s="204"/>
      <c r="E12" s="215"/>
      <c r="F12" s="206"/>
      <c r="G12" s="206"/>
      <c r="H12" s="207"/>
      <c r="I12" s="208" t="s">
        <v>21</v>
      </c>
      <c r="J12" s="75" t="s">
        <v>2</v>
      </c>
      <c r="K12" s="209" t="s">
        <v>113</v>
      </c>
      <c r="L12" s="222"/>
      <c r="M12" s="201"/>
      <c r="N12" s="221"/>
      <c r="O12" s="219"/>
      <c r="P12" s="219"/>
      <c r="Q12" s="63"/>
      <c r="R12" s="64"/>
      <c r="S12" s="65"/>
      <c r="U12" s="210" t="str">
        <f>[2]Birók!P26</f>
        <v xml:space="preserve"> </v>
      </c>
      <c r="Y12" s="20"/>
      <c r="Z12" s="20"/>
      <c r="AA12" s="185" t="s">
        <v>27</v>
      </c>
      <c r="AB12" s="186">
        <v>15</v>
      </c>
      <c r="AC12" s="186">
        <v>10</v>
      </c>
      <c r="AD12" s="186">
        <v>6</v>
      </c>
      <c r="AE12" s="186">
        <v>3</v>
      </c>
      <c r="AF12" s="186">
        <v>1</v>
      </c>
      <c r="AG12" s="186">
        <v>0</v>
      </c>
      <c r="AH12" s="186">
        <v>0</v>
      </c>
      <c r="AI12"/>
      <c r="AJ12"/>
      <c r="AK12"/>
    </row>
    <row r="13" spans="1:37" s="67" customFormat="1" ht="12.95" customHeight="1" x14ac:dyDescent="0.2">
      <c r="A13" s="68">
        <v>4</v>
      </c>
      <c r="B13" s="196" t="str">
        <f>IF($E13="","",VLOOKUP($E13,[2]F16_Lista!$A$7:$O$22,14))</f>
        <v/>
      </c>
      <c r="C13" s="197" t="str">
        <f>IF($E13="","",VLOOKUP($E13,[2]F16_Lista!$A$7:$O$22,15))</f>
        <v/>
      </c>
      <c r="D13" s="197" t="str">
        <f>IF($E13="","",VLOOKUP($E13,[2]F16_Lista!$A$7:$O$22,5))</f>
        <v/>
      </c>
      <c r="E13" s="198"/>
      <c r="F13" s="212" t="s">
        <v>23</v>
      </c>
      <c r="G13" s="212" t="str">
        <f>IF($E13="","",VLOOKUP($E13,[2]F16_Lista!$A$7:$O$22,3))</f>
        <v/>
      </c>
      <c r="H13" s="212"/>
      <c r="I13" s="212" t="str">
        <f>IF($E13="","",VLOOKUP($E13,[2]F16_Lista!$A$7:$O$22,4))</f>
        <v/>
      </c>
      <c r="J13" s="223"/>
      <c r="K13" s="201"/>
      <c r="L13" s="201"/>
      <c r="M13" s="201"/>
      <c r="N13" s="221"/>
      <c r="O13" s="219"/>
      <c r="P13" s="219"/>
      <c r="Q13" s="63"/>
      <c r="R13" s="64"/>
      <c r="S13" s="65"/>
      <c r="U13" s="210" t="str">
        <f>[2]Birók!P27</f>
        <v xml:space="preserve"> </v>
      </c>
      <c r="Y13" s="20"/>
      <c r="Z13" s="20"/>
      <c r="AA13" s="185" t="s">
        <v>23</v>
      </c>
      <c r="AB13" s="186">
        <v>10</v>
      </c>
      <c r="AC13" s="186">
        <v>6</v>
      </c>
      <c r="AD13" s="186">
        <v>3</v>
      </c>
      <c r="AE13" s="186">
        <v>1</v>
      </c>
      <c r="AF13" s="186">
        <v>0</v>
      </c>
      <c r="AG13" s="186">
        <v>0</v>
      </c>
      <c r="AH13" s="186">
        <v>0</v>
      </c>
      <c r="AI13"/>
      <c r="AJ13"/>
      <c r="AK13"/>
    </row>
    <row r="14" spans="1:37" s="67" customFormat="1" ht="12.95" customHeight="1" x14ac:dyDescent="0.2">
      <c r="A14" s="68"/>
      <c r="B14" s="203"/>
      <c r="C14" s="204"/>
      <c r="D14" s="204"/>
      <c r="E14" s="215"/>
      <c r="F14" s="201"/>
      <c r="G14" s="201"/>
      <c r="H14" s="224"/>
      <c r="I14" s="225"/>
      <c r="J14" s="216"/>
      <c r="K14" s="201"/>
      <c r="L14" s="201"/>
      <c r="M14" s="217" t="s">
        <v>21</v>
      </c>
      <c r="N14" s="85" t="s">
        <v>2</v>
      </c>
      <c r="O14" s="209" t="str">
        <f>UPPER(IF(OR(N14="a",N14="as"),M10,IF(OR(N14="b",N14="bs"),M18,)))</f>
        <v xml:space="preserve">VASAS SC </v>
      </c>
      <c r="P14" s="218"/>
      <c r="Q14" s="63"/>
      <c r="R14" s="64"/>
      <c r="S14" s="65"/>
      <c r="U14" s="210" t="str">
        <f>[2]Birók!P28</f>
        <v xml:space="preserve"> </v>
      </c>
      <c r="Y14" s="20"/>
      <c r="Z14" s="20"/>
      <c r="AA14" s="185" t="s">
        <v>28</v>
      </c>
      <c r="AB14" s="186">
        <v>3</v>
      </c>
      <c r="AC14" s="186">
        <v>2</v>
      </c>
      <c r="AD14" s="186">
        <v>1</v>
      </c>
      <c r="AE14" s="186">
        <v>0</v>
      </c>
      <c r="AF14" s="186">
        <v>0</v>
      </c>
      <c r="AG14" s="186">
        <v>0</v>
      </c>
      <c r="AH14" s="186">
        <v>0</v>
      </c>
      <c r="AI14"/>
      <c r="AJ14"/>
      <c r="AK14"/>
    </row>
    <row r="15" spans="1:37" s="67" customFormat="1" ht="12.95" customHeight="1" x14ac:dyDescent="0.2">
      <c r="A15" s="54">
        <v>5</v>
      </c>
      <c r="B15" s="196">
        <f>IF($E15="","",VLOOKUP($E15,[2]F16_Lista!$A$7:$O$22,14))</f>
        <v>0</v>
      </c>
      <c r="C15" s="197">
        <f>IF($E15="","",VLOOKUP($E15,[2]F16_Lista!$A$7:$O$22,15))</f>
        <v>0</v>
      </c>
      <c r="D15" s="197">
        <f>IF($E15="","",VLOOKUP($E15,[2]F16_Lista!$A$7:$O$22,5))</f>
        <v>0</v>
      </c>
      <c r="E15" s="198">
        <v>6</v>
      </c>
      <c r="F15" s="211" t="s">
        <v>114</v>
      </c>
      <c r="G15" s="199">
        <f>IF($E15="","",VLOOKUP($E15,[2]F16_Lista!$A$7:$O$22,3))</f>
        <v>0</v>
      </c>
      <c r="H15" s="199"/>
      <c r="I15" s="199">
        <f>IF($E15="","",VLOOKUP($E15,[2]F16_Lista!$A$7:$O$22,4))</f>
        <v>0</v>
      </c>
      <c r="J15" s="226"/>
      <c r="K15" s="201"/>
      <c r="L15" s="201"/>
      <c r="M15" s="201"/>
      <c r="N15" s="221"/>
      <c r="O15" s="219" t="s">
        <v>103</v>
      </c>
      <c r="P15" s="221"/>
      <c r="Q15" s="63"/>
      <c r="R15" s="64"/>
      <c r="S15" s="65"/>
      <c r="U15" s="210" t="str">
        <f>[2]Birók!P29</f>
        <v xml:space="preserve"> </v>
      </c>
      <c r="Y15" s="20"/>
      <c r="Z15" s="20"/>
      <c r="AA15" s="185"/>
      <c r="AB15" s="185"/>
      <c r="AC15" s="185"/>
      <c r="AD15" s="185"/>
      <c r="AE15" s="185"/>
      <c r="AF15" s="185"/>
      <c r="AG15" s="185"/>
      <c r="AH15" s="185"/>
      <c r="AI15"/>
      <c r="AJ15"/>
      <c r="AK15"/>
    </row>
    <row r="16" spans="1:37" s="67" customFormat="1" ht="12.95" customHeight="1" thickBot="1" x14ac:dyDescent="0.25">
      <c r="A16" s="68"/>
      <c r="B16" s="203"/>
      <c r="C16" s="204"/>
      <c r="D16" s="204"/>
      <c r="E16" s="215"/>
      <c r="F16" s="206"/>
      <c r="G16" s="206"/>
      <c r="H16" s="207"/>
      <c r="I16" s="208" t="s">
        <v>21</v>
      </c>
      <c r="J16" s="75" t="s">
        <v>2</v>
      </c>
      <c r="K16" s="209" t="str">
        <f>UPPER(IF(OR(J16="a",J16="as"),F15,IF(OR(J16="b",J16="bs"),F17,)))</f>
        <v>PG TENISZ II.</v>
      </c>
      <c r="L16" s="209"/>
      <c r="M16" s="201"/>
      <c r="N16" s="221"/>
      <c r="O16" s="219"/>
      <c r="P16" s="221"/>
      <c r="Q16" s="63"/>
      <c r="R16" s="64"/>
      <c r="S16" s="65"/>
      <c r="U16" s="227" t="str">
        <f>[2]Birók!P30</f>
        <v>Egyik sem</v>
      </c>
      <c r="Y16" s="20"/>
      <c r="Z16" s="20"/>
      <c r="AA16" s="185" t="s">
        <v>2</v>
      </c>
      <c r="AB16" s="186">
        <v>150</v>
      </c>
      <c r="AC16" s="186">
        <v>120</v>
      </c>
      <c r="AD16" s="186">
        <v>90</v>
      </c>
      <c r="AE16" s="186">
        <v>60</v>
      </c>
      <c r="AF16" s="186">
        <v>40</v>
      </c>
      <c r="AG16" s="186">
        <v>25</v>
      </c>
      <c r="AH16" s="186">
        <v>15</v>
      </c>
      <c r="AI16"/>
      <c r="AJ16"/>
      <c r="AK16"/>
    </row>
    <row r="17" spans="1:37" s="67" customFormat="1" ht="12.95" customHeight="1" x14ac:dyDescent="0.2">
      <c r="A17" s="68">
        <v>6</v>
      </c>
      <c r="B17" s="196" t="str">
        <f>IF($E17="","",VLOOKUP($E17,[2]F16_Lista!$A$7:$O$22,14))</f>
        <v/>
      </c>
      <c r="C17" s="197" t="str">
        <f>IF($E17="","",VLOOKUP($E17,[2]F16_Lista!$A$7:$O$22,15))</f>
        <v/>
      </c>
      <c r="D17" s="197" t="str">
        <f>IF($E17="","",VLOOKUP($E17,[2]F16_Lista!$A$7:$O$22,5))</f>
        <v/>
      </c>
      <c r="E17" s="198"/>
      <c r="F17" s="212" t="s">
        <v>23</v>
      </c>
      <c r="G17" s="212" t="str">
        <f>IF($E17="","",VLOOKUP($E17,[2]F16_Lista!$A$7:$O$22,3))</f>
        <v/>
      </c>
      <c r="H17" s="212"/>
      <c r="I17" s="212" t="str">
        <f>IF($E17="","",VLOOKUP($E17,[2]F16_Lista!$A$7:$O$22,4))</f>
        <v/>
      </c>
      <c r="J17" s="213"/>
      <c r="K17" s="201"/>
      <c r="L17" s="214"/>
      <c r="M17" s="201"/>
      <c r="N17" s="221"/>
      <c r="O17" s="219"/>
      <c r="P17" s="221"/>
      <c r="Q17" s="63"/>
      <c r="R17" s="64"/>
      <c r="S17" s="65"/>
      <c r="Y17" s="20"/>
      <c r="Z17" s="20"/>
      <c r="AA17" s="185" t="s">
        <v>8</v>
      </c>
      <c r="AB17" s="186">
        <v>120</v>
      </c>
      <c r="AC17" s="186">
        <v>90</v>
      </c>
      <c r="AD17" s="186">
        <v>60</v>
      </c>
      <c r="AE17" s="186">
        <v>40</v>
      </c>
      <c r="AF17" s="186">
        <v>25</v>
      </c>
      <c r="AG17" s="186">
        <v>15</v>
      </c>
      <c r="AH17" s="186">
        <v>8</v>
      </c>
      <c r="AI17"/>
      <c r="AJ17"/>
      <c r="AK17"/>
    </row>
    <row r="18" spans="1:37" s="67" customFormat="1" ht="12.95" customHeight="1" x14ac:dyDescent="0.2">
      <c r="A18" s="68"/>
      <c r="B18" s="203"/>
      <c r="C18" s="204"/>
      <c r="D18" s="204"/>
      <c r="E18" s="215"/>
      <c r="F18" s="206"/>
      <c r="G18" s="206"/>
      <c r="H18" s="207"/>
      <c r="I18" s="201"/>
      <c r="J18" s="216"/>
      <c r="K18" s="217" t="s">
        <v>21</v>
      </c>
      <c r="L18" s="85" t="s">
        <v>7</v>
      </c>
      <c r="M18" s="209" t="str">
        <f>UPPER(IF(OR(L18="a",L18="as"),K16,IF(OR(L18="b",L18="bs"),K20,)))</f>
        <v>PASARÉT TK I.</v>
      </c>
      <c r="N18" s="228"/>
      <c r="O18" s="219"/>
      <c r="P18" s="221"/>
      <c r="Q18" s="63"/>
      <c r="R18" s="64"/>
      <c r="S18" s="65"/>
      <c r="Y18" s="20"/>
      <c r="Z18" s="20"/>
      <c r="AA18" s="185" t="s">
        <v>18</v>
      </c>
      <c r="AB18" s="186">
        <v>90</v>
      </c>
      <c r="AC18" s="186">
        <v>60</v>
      </c>
      <c r="AD18" s="186">
        <v>40</v>
      </c>
      <c r="AE18" s="186">
        <v>25</v>
      </c>
      <c r="AF18" s="186">
        <v>15</v>
      </c>
      <c r="AG18" s="186">
        <v>8</v>
      </c>
      <c r="AH18" s="186">
        <v>4</v>
      </c>
      <c r="AI18"/>
      <c r="AJ18"/>
      <c r="AK18"/>
    </row>
    <row r="19" spans="1:37" s="67" customFormat="1" ht="12.95" customHeight="1" x14ac:dyDescent="0.2">
      <c r="A19" s="68">
        <v>7</v>
      </c>
      <c r="B19" s="196" t="str">
        <f>IF($E19="","",VLOOKUP($E19,[2]F16_Lista!$A$7:$O$22,14))</f>
        <v/>
      </c>
      <c r="C19" s="197" t="str">
        <f>IF($E19="","",VLOOKUP($E19,[2]F16_Lista!$A$7:$O$22,15))</f>
        <v/>
      </c>
      <c r="D19" s="197" t="str">
        <f>IF($E19="","",VLOOKUP($E19,[2]F16_Lista!$A$7:$O$22,5))</f>
        <v/>
      </c>
      <c r="E19" s="198"/>
      <c r="F19" s="212" t="s">
        <v>80</v>
      </c>
      <c r="G19" s="212" t="str">
        <f>IF($E19="","",VLOOKUP($E19,[2]F16_Lista!$A$7:$O$22,3))</f>
        <v/>
      </c>
      <c r="H19" s="212"/>
      <c r="I19" s="212" t="str">
        <f>IF($E19="","",VLOOKUP($E19,[2]F16_Lista!$A$7:$O$22,4))</f>
        <v/>
      </c>
      <c r="J19" s="200"/>
      <c r="K19" s="201"/>
      <c r="L19" s="220"/>
      <c r="M19" s="219" t="s">
        <v>88</v>
      </c>
      <c r="N19" s="219"/>
      <c r="O19" s="219"/>
      <c r="P19" s="221"/>
      <c r="Q19" s="63"/>
      <c r="R19" s="64"/>
      <c r="S19" s="65"/>
      <c r="Y19" s="20"/>
      <c r="Z19" s="20"/>
      <c r="AA19" s="185" t="s">
        <v>19</v>
      </c>
      <c r="AB19" s="186">
        <v>60</v>
      </c>
      <c r="AC19" s="186">
        <v>40</v>
      </c>
      <c r="AD19" s="186">
        <v>25</v>
      </c>
      <c r="AE19" s="186">
        <v>15</v>
      </c>
      <c r="AF19" s="186">
        <v>8</v>
      </c>
      <c r="AG19" s="186">
        <v>4</v>
      </c>
      <c r="AH19" s="186">
        <v>2</v>
      </c>
      <c r="AI19"/>
      <c r="AJ19"/>
      <c r="AK19"/>
    </row>
    <row r="20" spans="1:37" s="67" customFormat="1" ht="12.95" customHeight="1" x14ac:dyDescent="0.2">
      <c r="A20" s="68"/>
      <c r="B20" s="203"/>
      <c r="C20" s="204"/>
      <c r="D20" s="204"/>
      <c r="E20" s="205"/>
      <c r="F20" s="206"/>
      <c r="G20" s="206"/>
      <c r="H20" s="207"/>
      <c r="I20" s="208" t="s">
        <v>21</v>
      </c>
      <c r="J20" s="75" t="s">
        <v>2</v>
      </c>
      <c r="K20" s="209" t="str">
        <f>UPPER(IF(OR(J20="a",J20="as"),F19,IF(OR(J20="b",J20="bs"),F21,)))</f>
        <v>PASARÉT TK I.</v>
      </c>
      <c r="L20" s="222"/>
      <c r="M20" s="201"/>
      <c r="N20" s="219"/>
      <c r="O20" s="219"/>
      <c r="P20" s="221"/>
      <c r="Q20" s="63"/>
      <c r="R20" s="64"/>
      <c r="S20" s="65"/>
      <c r="Y20" s="20"/>
      <c r="Z20" s="20"/>
      <c r="AA20" s="185" t="s">
        <v>20</v>
      </c>
      <c r="AB20" s="186">
        <v>40</v>
      </c>
      <c r="AC20" s="186">
        <v>25</v>
      </c>
      <c r="AD20" s="186">
        <v>15</v>
      </c>
      <c r="AE20" s="186">
        <v>8</v>
      </c>
      <c r="AF20" s="186">
        <v>4</v>
      </c>
      <c r="AG20" s="186">
        <v>2</v>
      </c>
      <c r="AH20" s="186">
        <v>1</v>
      </c>
      <c r="AI20"/>
      <c r="AJ20"/>
      <c r="AK20"/>
    </row>
    <row r="21" spans="1:37" s="67" customFormat="1" ht="12.95" customHeight="1" x14ac:dyDescent="0.2">
      <c r="A21" s="68">
        <v>8</v>
      </c>
      <c r="B21" s="196" t="str">
        <f>IF($E21="","",VLOOKUP($E21,[2]F16_Lista!$A$7:$O$22,14))</f>
        <v/>
      </c>
      <c r="C21" s="197" t="str">
        <f>IF($E21="","",VLOOKUP($E21,[2]F16_Lista!$A$7:$O$22,15))</f>
        <v/>
      </c>
      <c r="D21" s="197" t="str">
        <f>IF($E21="","",VLOOKUP($E21,[2]F16_Lista!$A$7:$O$22,5))</f>
        <v/>
      </c>
      <c r="E21" s="198"/>
      <c r="F21" s="212" t="s">
        <v>23</v>
      </c>
      <c r="G21" s="212" t="str">
        <f>IF($E21="","",VLOOKUP($E21,[2]F16_Lista!$A$7:$O$22,3))</f>
        <v/>
      </c>
      <c r="H21" s="212"/>
      <c r="I21" s="212" t="str">
        <f>IF($E21="","",VLOOKUP($E21,[2]F16_Lista!$A$7:$O$22,4))</f>
        <v/>
      </c>
      <c r="J21" s="223"/>
      <c r="K21" s="201"/>
      <c r="L21" s="201"/>
      <c r="M21" s="201"/>
      <c r="N21" s="219"/>
      <c r="O21" s="219"/>
      <c r="P21" s="221"/>
      <c r="Q21" s="63"/>
      <c r="R21" s="64"/>
      <c r="S21" s="65"/>
      <c r="Y21" s="20"/>
      <c r="Z21" s="20"/>
      <c r="AA21" s="185" t="s">
        <v>22</v>
      </c>
      <c r="AB21" s="186">
        <v>25</v>
      </c>
      <c r="AC21" s="186">
        <v>15</v>
      </c>
      <c r="AD21" s="186">
        <v>10</v>
      </c>
      <c r="AE21" s="186">
        <v>6</v>
      </c>
      <c r="AF21" s="186">
        <v>3</v>
      </c>
      <c r="AG21" s="186">
        <v>1</v>
      </c>
      <c r="AH21" s="186">
        <v>0</v>
      </c>
      <c r="AI21"/>
      <c r="AJ21"/>
      <c r="AK21"/>
    </row>
    <row r="22" spans="1:37" s="67" customFormat="1" ht="12.95" customHeight="1" x14ac:dyDescent="0.2">
      <c r="A22" s="68"/>
      <c r="B22" s="203"/>
      <c r="C22" s="204"/>
      <c r="D22" s="204"/>
      <c r="E22" s="205"/>
      <c r="F22" s="225"/>
      <c r="G22" s="225"/>
      <c r="H22" s="229"/>
      <c r="I22" s="225"/>
      <c r="J22" s="216"/>
      <c r="K22" s="201"/>
      <c r="L22" s="201"/>
      <c r="M22" s="201" t="s">
        <v>115</v>
      </c>
      <c r="N22" s="219"/>
      <c r="O22" s="217" t="s">
        <v>21</v>
      </c>
      <c r="P22" s="85" t="s">
        <v>2</v>
      </c>
      <c r="Q22" s="209" t="str">
        <f>UPPER(IF(OR(P22="a",P22="as"),O14,IF(OR(P22="b",P22="bs"),O30,)))</f>
        <v xml:space="preserve">VASAS SC </v>
      </c>
      <c r="R22" s="218"/>
      <c r="S22" s="65"/>
      <c r="Y22" s="20"/>
      <c r="Z22" s="20"/>
      <c r="AA22" s="185" t="s">
        <v>24</v>
      </c>
      <c r="AB22" s="186">
        <v>15</v>
      </c>
      <c r="AC22" s="186">
        <v>10</v>
      </c>
      <c r="AD22" s="186">
        <v>6</v>
      </c>
      <c r="AE22" s="186">
        <v>3</v>
      </c>
      <c r="AF22" s="186">
        <v>1</v>
      </c>
      <c r="AG22" s="186">
        <v>0</v>
      </c>
      <c r="AH22" s="186">
        <v>0</v>
      </c>
      <c r="AI22"/>
      <c r="AJ22"/>
      <c r="AK22"/>
    </row>
    <row r="23" spans="1:37" s="67" customFormat="1" ht="12.95" customHeight="1" x14ac:dyDescent="0.2">
      <c r="A23" s="68">
        <v>9</v>
      </c>
      <c r="B23" s="196">
        <f>IF($E23="","",VLOOKUP($E23,[2]F16_Lista!$A$7:$O$22,14))</f>
        <v>0</v>
      </c>
      <c r="C23" s="197">
        <f>IF($E23="","",VLOOKUP($E23,[2]F16_Lista!$A$7:$O$22,15))</f>
        <v>0</v>
      </c>
      <c r="D23" s="197">
        <f>IF($E23="","",VLOOKUP($E23,[2]F16_Lista!$A$7:$O$22,5))</f>
        <v>0</v>
      </c>
      <c r="E23" s="198">
        <v>9</v>
      </c>
      <c r="F23" s="212" t="s">
        <v>116</v>
      </c>
      <c r="G23" s="212">
        <f>IF($E23="","",VLOOKUP($E23,[2]F16_Lista!$A$7:$O$22,3))</f>
        <v>0</v>
      </c>
      <c r="H23" s="212"/>
      <c r="I23" s="212">
        <f>IF($E23="","",VLOOKUP($E23,[2]F16_Lista!$A$7:$O$22,4))</f>
        <v>0</v>
      </c>
      <c r="J23" s="200"/>
      <c r="K23" s="201"/>
      <c r="L23" s="201"/>
      <c r="M23" s="201"/>
      <c r="N23" s="219"/>
      <c r="O23" s="201"/>
      <c r="P23" s="221"/>
      <c r="Q23" s="219" t="s">
        <v>103</v>
      </c>
      <c r="R23" s="219"/>
      <c r="S23" s="65"/>
      <c r="Y23" s="20"/>
      <c r="Z23" s="20"/>
      <c r="AA23" s="185" t="s">
        <v>25</v>
      </c>
      <c r="AB23" s="186">
        <v>10</v>
      </c>
      <c r="AC23" s="186">
        <v>6</v>
      </c>
      <c r="AD23" s="186">
        <v>3</v>
      </c>
      <c r="AE23" s="186">
        <v>1</v>
      </c>
      <c r="AF23" s="186">
        <v>0</v>
      </c>
      <c r="AG23" s="186">
        <v>0</v>
      </c>
      <c r="AH23" s="186">
        <v>0</v>
      </c>
      <c r="AI23"/>
      <c r="AJ23"/>
      <c r="AK23"/>
    </row>
    <row r="24" spans="1:37" s="67" customFormat="1" ht="12.95" customHeight="1" x14ac:dyDescent="0.2">
      <c r="A24" s="68"/>
      <c r="B24" s="203"/>
      <c r="C24" s="204"/>
      <c r="D24" s="204"/>
      <c r="E24" s="205"/>
      <c r="F24" s="206"/>
      <c r="G24" s="206"/>
      <c r="H24" s="207"/>
      <c r="I24" s="208" t="s">
        <v>21</v>
      </c>
      <c r="J24" s="75" t="s">
        <v>7</v>
      </c>
      <c r="K24" s="209" t="str">
        <f>UPPER(IF(OR(J24="a",J24="as"),F23,IF(OR(J24="b",J24="bs"),F25,)))</f>
        <v>PG TENISZ II.</v>
      </c>
      <c r="L24" s="209"/>
      <c r="M24" s="201"/>
      <c r="N24" s="219"/>
      <c r="O24" s="219"/>
      <c r="P24" s="221"/>
      <c r="Q24" s="63"/>
      <c r="R24" s="64"/>
      <c r="S24" s="65"/>
      <c r="Y24" s="20"/>
      <c r="Z24" s="20"/>
      <c r="AA24" s="185" t="s">
        <v>26</v>
      </c>
      <c r="AB24" s="186">
        <v>6</v>
      </c>
      <c r="AC24" s="186">
        <v>3</v>
      </c>
      <c r="AD24" s="186">
        <v>1</v>
      </c>
      <c r="AE24" s="186">
        <v>0</v>
      </c>
      <c r="AF24" s="186">
        <v>0</v>
      </c>
      <c r="AG24" s="186">
        <v>0</v>
      </c>
      <c r="AH24" s="186">
        <v>0</v>
      </c>
      <c r="AI24"/>
      <c r="AJ24"/>
      <c r="AK24"/>
    </row>
    <row r="25" spans="1:37" s="67" customFormat="1" ht="12.95" customHeight="1" x14ac:dyDescent="0.2">
      <c r="A25" s="68">
        <v>10</v>
      </c>
      <c r="B25" s="196">
        <f>IF($E25="","",VLOOKUP($E25,[2]F16_Lista!$A$7:$O$22,14))</f>
        <v>0</v>
      </c>
      <c r="C25" s="197">
        <f>IF($E25="","",VLOOKUP($E25,[2]F16_Lista!$A$7:$O$22,15))</f>
        <v>0</v>
      </c>
      <c r="D25" s="197">
        <f>IF($E25="","",VLOOKUP($E25,[2]F16_Lista!$A$7:$O$22,5))</f>
        <v>0</v>
      </c>
      <c r="E25" s="198">
        <v>8</v>
      </c>
      <c r="F25" s="212" t="s">
        <v>114</v>
      </c>
      <c r="G25" s="212">
        <f>IF($E25="","",VLOOKUP($E25,[2]F16_Lista!$A$7:$O$22,3))</f>
        <v>0</v>
      </c>
      <c r="H25" s="212"/>
      <c r="I25" s="212">
        <f>IF($E25="","",VLOOKUP($E25,[2]F16_Lista!$A$7:$O$22,4))</f>
        <v>0</v>
      </c>
      <c r="J25" s="213"/>
      <c r="K25" s="201"/>
      <c r="L25" s="214"/>
      <c r="M25" s="201"/>
      <c r="N25" s="219"/>
      <c r="O25" s="219"/>
      <c r="P25" s="221"/>
      <c r="Q25" s="63"/>
      <c r="R25" s="64"/>
      <c r="S25" s="65"/>
      <c r="Y25" s="20"/>
      <c r="Z25" s="20"/>
      <c r="AA25" s="185" t="s">
        <v>27</v>
      </c>
      <c r="AB25" s="186">
        <v>3</v>
      </c>
      <c r="AC25" s="186">
        <v>2</v>
      </c>
      <c r="AD25" s="186">
        <v>1</v>
      </c>
      <c r="AE25" s="186">
        <v>0</v>
      </c>
      <c r="AF25" s="186">
        <v>0</v>
      </c>
      <c r="AG25" s="186">
        <v>0</v>
      </c>
      <c r="AH25" s="186">
        <v>0</v>
      </c>
      <c r="AI25"/>
      <c r="AJ25"/>
      <c r="AK25"/>
    </row>
    <row r="26" spans="1:37" s="67" customFormat="1" ht="12.95" customHeight="1" x14ac:dyDescent="0.2">
      <c r="A26" s="68"/>
      <c r="B26" s="203"/>
      <c r="C26" s="204"/>
      <c r="D26" s="204"/>
      <c r="E26" s="215"/>
      <c r="F26" s="206"/>
      <c r="G26" s="206"/>
      <c r="H26" s="207"/>
      <c r="I26" s="201"/>
      <c r="J26" s="216"/>
      <c r="K26" s="217" t="s">
        <v>21</v>
      </c>
      <c r="L26" s="85" t="s">
        <v>7</v>
      </c>
      <c r="M26" s="209" t="str">
        <f>UPPER(IF(OR(L26="a",L26="as"),K24,IF(OR(L26="b",L26="bs"),K28,)))</f>
        <v>TENISZ MŰHELY</v>
      </c>
      <c r="N26" s="218"/>
      <c r="O26" s="219"/>
      <c r="P26" s="221"/>
      <c r="Q26" s="63"/>
      <c r="R26" s="64"/>
      <c r="S26" s="65"/>
      <c r="Y26"/>
      <c r="Z26"/>
      <c r="AA26"/>
      <c r="AB26"/>
      <c r="AC26"/>
      <c r="AD26"/>
      <c r="AE26"/>
      <c r="AF26"/>
      <c r="AG26"/>
      <c r="AH26"/>
      <c r="AI26"/>
      <c r="AJ26"/>
      <c r="AK26"/>
    </row>
    <row r="27" spans="1:37" s="67" customFormat="1" ht="12.95" customHeight="1" x14ac:dyDescent="0.2">
      <c r="A27" s="68">
        <v>11</v>
      </c>
      <c r="B27" s="196" t="str">
        <f>IF($E27="","",VLOOKUP($E27,[2]F16_Lista!$A$7:$O$22,14))</f>
        <v/>
      </c>
      <c r="C27" s="197" t="str">
        <f>IF($E27="","",VLOOKUP($E27,[2]F16_Lista!$A$7:$O$22,15))</f>
        <v/>
      </c>
      <c r="D27" s="197" t="str">
        <f>IF($E27="","",VLOOKUP($E27,[2]F16_Lista!$A$7:$O$22,5))</f>
        <v/>
      </c>
      <c r="E27" s="198"/>
      <c r="F27" s="212" t="s">
        <v>81</v>
      </c>
      <c r="G27" s="212" t="str">
        <f>IF($E27="","",VLOOKUP($E27,[2]F16_Lista!$A$7:$O$22,3))</f>
        <v/>
      </c>
      <c r="H27" s="212"/>
      <c r="I27" s="212" t="str">
        <f>IF($E27="","",VLOOKUP($E27,[2]F16_Lista!$A$7:$O$22,4))</f>
        <v/>
      </c>
      <c r="J27" s="200"/>
      <c r="K27" s="201"/>
      <c r="L27" s="220"/>
      <c r="M27" s="219" t="s">
        <v>108</v>
      </c>
      <c r="N27" s="221"/>
      <c r="O27" s="219"/>
      <c r="P27" s="221"/>
      <c r="Q27" s="63"/>
      <c r="R27" s="64"/>
      <c r="S27" s="65"/>
      <c r="Y27"/>
      <c r="Z27"/>
      <c r="AA27"/>
      <c r="AB27"/>
      <c r="AC27"/>
      <c r="AD27"/>
      <c r="AE27"/>
      <c r="AF27"/>
      <c r="AG27"/>
      <c r="AH27"/>
      <c r="AI27"/>
      <c r="AJ27"/>
      <c r="AK27"/>
    </row>
    <row r="28" spans="1:37" s="67" customFormat="1" ht="12.95" customHeight="1" x14ac:dyDescent="0.2">
      <c r="A28" s="96"/>
      <c r="B28" s="203"/>
      <c r="C28" s="204"/>
      <c r="D28" s="204"/>
      <c r="E28" s="215"/>
      <c r="F28" s="206"/>
      <c r="G28" s="206"/>
      <c r="H28" s="207"/>
      <c r="I28" s="208" t="s">
        <v>21</v>
      </c>
      <c r="J28" s="75" t="s">
        <v>2</v>
      </c>
      <c r="K28" s="209" t="str">
        <f>UPPER(IF(OR(J28="a",J28="as"),F27,IF(OR(J28="b",J28="bs"),F29,)))</f>
        <v>TENISZ MŰHELY</v>
      </c>
      <c r="L28" s="222"/>
      <c r="M28" s="201"/>
      <c r="N28" s="221"/>
      <c r="O28" s="219"/>
      <c r="P28" s="221"/>
      <c r="Q28" s="63"/>
      <c r="R28" s="64"/>
      <c r="S28" s="65"/>
    </row>
    <row r="29" spans="1:37" s="67" customFormat="1" ht="12.95" customHeight="1" x14ac:dyDescent="0.2">
      <c r="A29" s="54">
        <v>12</v>
      </c>
      <c r="B29" s="196" t="str">
        <f>IF($E29="","",VLOOKUP($E29,[2]F16_Lista!$A$7:$O$22,14))</f>
        <v/>
      </c>
      <c r="C29" s="197" t="str">
        <f>IF($E29="","",VLOOKUP($E29,[2]F16_Lista!$A$7:$O$22,15))</f>
        <v/>
      </c>
      <c r="D29" s="197" t="str">
        <f>IF($E29="","",VLOOKUP($E29,[2]F16_Lista!$A$7:$O$22,5))</f>
        <v/>
      </c>
      <c r="E29" s="198"/>
      <c r="F29" s="211" t="s">
        <v>23</v>
      </c>
      <c r="G29" s="199" t="str">
        <f>IF($E29="","",VLOOKUP($E29,[2]F16_Lista!$A$7:$O$22,3))</f>
        <v/>
      </c>
      <c r="H29" s="199"/>
      <c r="I29" s="199" t="str">
        <f>IF($E29="","",VLOOKUP($E29,[2]F16_Lista!$A$7:$O$22,4))</f>
        <v/>
      </c>
      <c r="J29" s="223"/>
      <c r="K29" s="201"/>
      <c r="L29" s="201"/>
      <c r="M29" s="201"/>
      <c r="N29" s="221"/>
      <c r="O29" s="219"/>
      <c r="P29" s="221"/>
      <c r="Q29" s="63"/>
      <c r="R29" s="64"/>
      <c r="S29" s="65"/>
    </row>
    <row r="30" spans="1:37" s="67" customFormat="1" ht="12.95" customHeight="1" x14ac:dyDescent="0.2">
      <c r="A30" s="68"/>
      <c r="B30" s="203"/>
      <c r="C30" s="204"/>
      <c r="D30" s="204"/>
      <c r="E30" s="215"/>
      <c r="F30" s="201"/>
      <c r="G30" s="201"/>
      <c r="H30" s="224"/>
      <c r="I30" s="225"/>
      <c r="J30" s="216"/>
      <c r="K30" s="201"/>
      <c r="L30" s="201"/>
      <c r="M30" s="217" t="s">
        <v>21</v>
      </c>
      <c r="N30" s="85" t="s">
        <v>7</v>
      </c>
      <c r="O30" s="209" t="str">
        <f>UPPER(IF(OR(N30="a",N30="as"),M26,IF(OR(N30="b",N30="bs"),M34,)))</f>
        <v>PG TENISZ I.</v>
      </c>
      <c r="P30" s="228"/>
      <c r="Q30" s="63"/>
      <c r="R30" s="64"/>
      <c r="S30" s="65"/>
    </row>
    <row r="31" spans="1:37" s="67" customFormat="1" ht="12.95" customHeight="1" x14ac:dyDescent="0.2">
      <c r="A31" s="68">
        <v>13</v>
      </c>
      <c r="B31" s="196" t="str">
        <f>IF($E31="","",VLOOKUP($E31,[2]F16_Lista!$A$7:$O$22,14))</f>
        <v/>
      </c>
      <c r="C31" s="197" t="str">
        <f>IF($E31="","",VLOOKUP($E31,[2]F16_Lista!$A$7:$O$22,15))</f>
        <v/>
      </c>
      <c r="D31" s="197" t="str">
        <f>IF($E31="","",VLOOKUP($E31,[2]F16_Lista!$A$7:$O$22,5))</f>
        <v/>
      </c>
      <c r="E31" s="198"/>
      <c r="F31" s="212" t="s">
        <v>23</v>
      </c>
      <c r="G31" s="212" t="str">
        <f>IF($E31="","",VLOOKUP($E31,[2]F16_Lista!$A$7:$O$22,3))</f>
        <v/>
      </c>
      <c r="H31" s="212"/>
      <c r="I31" s="212" t="str">
        <f>IF($E31="","",VLOOKUP($E31,[2]F16_Lista!$A$7:$O$22,4))</f>
        <v/>
      </c>
      <c r="J31" s="226"/>
      <c r="K31" s="201"/>
      <c r="L31" s="201"/>
      <c r="M31" s="201"/>
      <c r="N31" s="221"/>
      <c r="O31" s="219" t="s">
        <v>103</v>
      </c>
      <c r="P31" s="219"/>
      <c r="Q31" s="63"/>
      <c r="R31" s="64"/>
      <c r="S31" s="65"/>
    </row>
    <row r="32" spans="1:37" s="67" customFormat="1" ht="12.95" customHeight="1" x14ac:dyDescent="0.2">
      <c r="A32" s="68"/>
      <c r="B32" s="203"/>
      <c r="C32" s="204"/>
      <c r="D32" s="204"/>
      <c r="E32" s="215"/>
      <c r="F32" s="206"/>
      <c r="G32" s="206"/>
      <c r="H32" s="207"/>
      <c r="I32" s="217" t="s">
        <v>21</v>
      </c>
      <c r="J32" s="75" t="s">
        <v>7</v>
      </c>
      <c r="K32" s="209" t="str">
        <f>UPPER(IF(OR(J32="a",J32="as"),F31,IF(OR(J32="b",J32="bs"),F33,)))</f>
        <v>PASARÉT TK II.</v>
      </c>
      <c r="L32" s="209"/>
      <c r="M32" s="201"/>
      <c r="N32" s="221"/>
      <c r="O32" s="219"/>
      <c r="P32" s="219"/>
      <c r="Q32" s="63"/>
      <c r="R32" s="64"/>
      <c r="S32" s="65"/>
    </row>
    <row r="33" spans="1:19" s="67" customFormat="1" ht="12.95" customHeight="1" x14ac:dyDescent="0.2">
      <c r="A33" s="68">
        <v>14</v>
      </c>
      <c r="B33" s="196">
        <f>IF($E33="","",VLOOKUP($E33,[2]F16_Lista!$A$7:$O$22,14))</f>
        <v>0</v>
      </c>
      <c r="C33" s="197">
        <f>IF($E33="","",VLOOKUP($E33,[2]F16_Lista!$A$7:$O$22,15))</f>
        <v>0</v>
      </c>
      <c r="D33" s="197">
        <f>IF($E33="","",VLOOKUP($E33,[2]F16_Lista!$A$7:$O$22,5))</f>
        <v>0</v>
      </c>
      <c r="E33" s="198">
        <v>5</v>
      </c>
      <c r="F33" s="212" t="s">
        <v>50</v>
      </c>
      <c r="G33" s="212">
        <f>IF($E33="","",VLOOKUP($E33,[2]F16_Lista!$A$7:$O$22,3))</f>
        <v>0</v>
      </c>
      <c r="H33" s="212"/>
      <c r="I33" s="212">
        <f>IF($E33="","",VLOOKUP($E33,[2]F16_Lista!$A$7:$O$22,4))</f>
        <v>0</v>
      </c>
      <c r="J33" s="213"/>
      <c r="K33" s="201"/>
      <c r="L33" s="214"/>
      <c r="M33" s="201"/>
      <c r="N33" s="221"/>
      <c r="O33" s="219"/>
      <c r="P33" s="219"/>
      <c r="Q33" s="63"/>
      <c r="R33" s="64"/>
      <c r="S33" s="65"/>
    </row>
    <row r="34" spans="1:19" s="67" customFormat="1" ht="12.95" customHeight="1" x14ac:dyDescent="0.2">
      <c r="A34" s="68"/>
      <c r="B34" s="203"/>
      <c r="C34" s="204"/>
      <c r="D34" s="204"/>
      <c r="E34" s="215"/>
      <c r="F34" s="206"/>
      <c r="G34" s="206"/>
      <c r="H34" s="207"/>
      <c r="I34" s="201"/>
      <c r="J34" s="216"/>
      <c r="K34" s="217" t="s">
        <v>21</v>
      </c>
      <c r="L34" s="85" t="s">
        <v>7</v>
      </c>
      <c r="M34" s="209" t="str">
        <f>UPPER(IF(OR(L34="a",L34="as"),K32,IF(OR(L34="b",L34="bs"),K36,)))</f>
        <v>PG TENISZ I.</v>
      </c>
      <c r="N34" s="228"/>
      <c r="O34" s="219"/>
      <c r="P34" s="219"/>
      <c r="Q34" s="63"/>
      <c r="R34" s="64"/>
      <c r="S34" s="65"/>
    </row>
    <row r="35" spans="1:19" s="67" customFormat="1" ht="12.95" customHeight="1" x14ac:dyDescent="0.2">
      <c r="A35" s="68">
        <v>15</v>
      </c>
      <c r="B35" s="196" t="str">
        <f>IF($E35="","",VLOOKUP($E35,[2]F16_Lista!$A$7:$O$22,14))</f>
        <v/>
      </c>
      <c r="C35" s="197" t="str">
        <f>IF($E35="","",VLOOKUP($E35,[2]F16_Lista!$A$7:$O$22,15))</f>
        <v/>
      </c>
      <c r="D35" s="197" t="str">
        <f>IF($E35="","",VLOOKUP($E35,[2]F16_Lista!$A$7:$O$22,5))</f>
        <v/>
      </c>
      <c r="E35" s="198"/>
      <c r="F35" s="212" t="s">
        <v>23</v>
      </c>
      <c r="G35" s="212" t="str">
        <f>IF($E35="","",VLOOKUP($E35,[2]F16_Lista!$A$7:$O$22,3))</f>
        <v/>
      </c>
      <c r="H35" s="212"/>
      <c r="I35" s="212" t="str">
        <f>IF($E35="","",VLOOKUP($E35,[2]F16_Lista!$A$7:$O$22,4))</f>
        <v/>
      </c>
      <c r="J35" s="200"/>
      <c r="K35" s="201"/>
      <c r="L35" s="220"/>
      <c r="M35" s="219" t="s">
        <v>103</v>
      </c>
      <c r="N35" s="219"/>
      <c r="O35" s="219"/>
      <c r="P35" s="219"/>
      <c r="Q35" s="63"/>
      <c r="R35" s="64"/>
      <c r="S35" s="65"/>
    </row>
    <row r="36" spans="1:19" s="67" customFormat="1" ht="12.95" customHeight="1" x14ac:dyDescent="0.2">
      <c r="A36" s="68"/>
      <c r="B36" s="203"/>
      <c r="C36" s="204"/>
      <c r="D36" s="204"/>
      <c r="E36" s="205"/>
      <c r="F36" s="206"/>
      <c r="G36" s="206"/>
      <c r="H36" s="207"/>
      <c r="I36" s="217" t="s">
        <v>21</v>
      </c>
      <c r="J36" s="75" t="s">
        <v>7</v>
      </c>
      <c r="K36" s="209" t="str">
        <f>UPPER(IF(OR(J36="a",J36="as"),F35,IF(OR(J36="b",J36="bs"),F37,)))</f>
        <v>PG TENISZ I.</v>
      </c>
      <c r="L36" s="222"/>
      <c r="M36" s="201"/>
      <c r="N36" s="219"/>
      <c r="O36" s="219"/>
      <c r="P36" s="219"/>
      <c r="Q36" s="63"/>
      <c r="R36" s="64"/>
      <c r="S36" s="65"/>
    </row>
    <row r="37" spans="1:19" s="67" customFormat="1" ht="12.95" customHeight="1" x14ac:dyDescent="0.2">
      <c r="A37" s="54">
        <v>16</v>
      </c>
      <c r="B37" s="196">
        <f>IF($E37="","",VLOOKUP($E37,[2]F16_Lista!$A$7:$O$22,14))</f>
        <v>0</v>
      </c>
      <c r="C37" s="197">
        <f>IF($E37="","",VLOOKUP($E37,[2]F16_Lista!$A$7:$O$22,15))</f>
        <v>0</v>
      </c>
      <c r="D37" s="197">
        <f>IF($E37="","",VLOOKUP($E37,[2]F16_Lista!$A$7:$O$22,5))</f>
        <v>0</v>
      </c>
      <c r="E37" s="198">
        <v>2</v>
      </c>
      <c r="F37" s="199" t="s">
        <v>87</v>
      </c>
      <c r="G37" s="199">
        <f>IF($E37="","",VLOOKUP($E37,[2]F16_Lista!$A$7:$O$22,3))</f>
        <v>0</v>
      </c>
      <c r="H37" s="212"/>
      <c r="I37" s="199">
        <f>IF($E37="","",VLOOKUP($E37,[2]F16_Lista!$A$7:$O$22,4))</f>
        <v>0</v>
      </c>
      <c r="J37" s="223"/>
      <c r="K37" s="201"/>
      <c r="L37" s="201"/>
      <c r="M37" s="201"/>
      <c r="N37" s="219"/>
      <c r="O37" s="219"/>
      <c r="P37" s="219"/>
      <c r="Q37" s="63"/>
      <c r="R37" s="64"/>
      <c r="S37" s="65"/>
    </row>
    <row r="38" spans="1:19" s="67" customFormat="1" ht="9.6" customHeight="1" x14ac:dyDescent="0.2">
      <c r="A38" s="230"/>
      <c r="B38" s="205"/>
      <c r="C38" s="205"/>
      <c r="D38" s="205"/>
      <c r="E38" s="205"/>
      <c r="F38" s="225"/>
      <c r="G38" s="225"/>
      <c r="H38" s="229"/>
      <c r="I38" s="201"/>
      <c r="J38" s="216"/>
      <c r="K38" s="201"/>
      <c r="L38" s="201"/>
      <c r="M38" s="201"/>
      <c r="N38" s="219"/>
      <c r="O38" s="219"/>
      <c r="P38" s="219"/>
      <c r="Q38" s="63"/>
      <c r="R38" s="64"/>
      <c r="S38" s="65"/>
    </row>
    <row r="39" spans="1:19" s="67" customFormat="1" ht="9.6" customHeight="1" x14ac:dyDescent="0.2">
      <c r="A39" s="231"/>
      <c r="B39" s="232"/>
      <c r="C39" s="232"/>
      <c r="D39" s="232"/>
      <c r="E39" s="205"/>
      <c r="F39" s="232"/>
      <c r="G39" s="232"/>
      <c r="H39" s="232"/>
      <c r="I39" s="232"/>
      <c r="J39" s="205"/>
      <c r="K39" s="232"/>
      <c r="L39" s="232"/>
      <c r="M39" s="232"/>
      <c r="N39" s="233"/>
      <c r="O39" s="233"/>
      <c r="P39" s="233"/>
      <c r="Q39" s="63"/>
      <c r="R39" s="64"/>
      <c r="S39" s="65"/>
    </row>
    <row r="40" spans="1:19" s="67" customFormat="1" ht="9.6" customHeight="1" x14ac:dyDescent="0.2">
      <c r="A40" s="230"/>
      <c r="B40" s="205"/>
      <c r="C40" s="205"/>
      <c r="D40" s="205"/>
      <c r="E40" s="205"/>
      <c r="F40" s="232"/>
      <c r="G40" s="232"/>
      <c r="I40" s="232"/>
      <c r="J40" s="205"/>
      <c r="K40" s="232"/>
      <c r="L40" s="232"/>
      <c r="M40" s="234"/>
      <c r="N40" s="205"/>
      <c r="O40" s="232"/>
      <c r="P40" s="233"/>
      <c r="Q40" s="63"/>
      <c r="R40" s="64"/>
      <c r="S40" s="65"/>
    </row>
    <row r="41" spans="1:19" s="67" customFormat="1" ht="9.6" customHeight="1" x14ac:dyDescent="0.2">
      <c r="A41" s="230"/>
      <c r="B41" s="232"/>
      <c r="C41" s="232"/>
      <c r="D41" s="232"/>
      <c r="E41" s="205"/>
      <c r="F41" s="232"/>
      <c r="G41" s="232"/>
      <c r="H41" s="232"/>
      <c r="I41" s="232"/>
      <c r="J41" s="205"/>
      <c r="K41" s="232"/>
      <c r="L41" s="232"/>
      <c r="M41" s="232"/>
      <c r="N41" s="233"/>
      <c r="O41" s="232"/>
      <c r="P41" s="233"/>
      <c r="Q41" s="63"/>
      <c r="R41" s="64"/>
      <c r="S41" s="65"/>
    </row>
    <row r="42" spans="1:19" s="67" customFormat="1" ht="9.6" customHeight="1" x14ac:dyDescent="0.2">
      <c r="A42" s="230"/>
      <c r="B42" s="205"/>
      <c r="C42" s="205"/>
      <c r="D42" s="205"/>
      <c r="E42" s="205"/>
      <c r="F42" s="232"/>
      <c r="G42" s="232"/>
      <c r="I42" s="234"/>
      <c r="J42" s="205"/>
      <c r="K42" s="232"/>
      <c r="L42" s="232"/>
      <c r="M42" s="232"/>
      <c r="N42" s="233"/>
      <c r="O42" s="233"/>
      <c r="P42" s="233"/>
      <c r="Q42" s="63"/>
      <c r="R42" s="64"/>
      <c r="S42" s="65"/>
    </row>
    <row r="43" spans="1:19" s="67" customFormat="1" ht="9.6" customHeight="1" x14ac:dyDescent="0.2">
      <c r="A43" s="230"/>
      <c r="B43" s="232"/>
      <c r="C43" s="232"/>
      <c r="D43" s="232"/>
      <c r="E43" s="205"/>
      <c r="F43" s="232"/>
      <c r="G43" s="232"/>
      <c r="H43" s="232"/>
      <c r="I43" s="232"/>
      <c r="J43" s="205"/>
      <c r="K43" s="232"/>
      <c r="L43" s="235"/>
      <c r="M43" s="232"/>
      <c r="N43" s="233"/>
      <c r="O43" s="233"/>
      <c r="P43" s="233"/>
      <c r="Q43" s="63"/>
      <c r="R43" s="64"/>
      <c r="S43" s="65"/>
    </row>
    <row r="44" spans="1:19" s="67" customFormat="1" ht="9.6" customHeight="1" x14ac:dyDescent="0.2">
      <c r="A44" s="230"/>
      <c r="B44" s="205"/>
      <c r="C44" s="205"/>
      <c r="D44" s="205"/>
      <c r="E44" s="205"/>
      <c r="F44" s="232"/>
      <c r="G44" s="232"/>
      <c r="I44" s="232"/>
      <c r="J44" s="205"/>
      <c r="K44" s="234"/>
      <c r="L44" s="205"/>
      <c r="M44" s="232"/>
      <c r="N44" s="233"/>
      <c r="O44" s="233"/>
      <c r="P44" s="233"/>
      <c r="Q44" s="63"/>
      <c r="R44" s="64"/>
      <c r="S44" s="65"/>
    </row>
    <row r="45" spans="1:19" s="67" customFormat="1" ht="9.6" customHeight="1" x14ac:dyDescent="0.2">
      <c r="A45" s="230"/>
      <c r="B45" s="232"/>
      <c r="C45" s="232"/>
      <c r="D45" s="232"/>
      <c r="E45" s="205"/>
      <c r="F45" s="232"/>
      <c r="G45" s="232"/>
      <c r="H45" s="232"/>
      <c r="I45" s="232"/>
      <c r="J45" s="205"/>
      <c r="K45" s="232"/>
      <c r="L45" s="232"/>
      <c r="M45" s="232"/>
      <c r="N45" s="233"/>
      <c r="O45" s="233"/>
      <c r="P45" s="233"/>
      <c r="Q45" s="63"/>
      <c r="R45" s="64"/>
      <c r="S45" s="65"/>
    </row>
    <row r="46" spans="1:19" s="67" customFormat="1" ht="9.6" customHeight="1" x14ac:dyDescent="0.2">
      <c r="A46" s="230"/>
      <c r="B46" s="205"/>
      <c r="C46" s="205"/>
      <c r="D46" s="205"/>
      <c r="E46" s="205"/>
      <c r="F46" s="232"/>
      <c r="G46" s="232"/>
      <c r="I46" s="234"/>
      <c r="J46" s="205"/>
      <c r="K46" s="232"/>
      <c r="L46" s="232"/>
      <c r="M46" s="232"/>
      <c r="N46" s="233"/>
      <c r="O46" s="233"/>
      <c r="P46" s="233"/>
      <c r="Q46" s="63"/>
      <c r="R46" s="64"/>
      <c r="S46" s="65"/>
    </row>
    <row r="47" spans="1:19" s="67" customFormat="1" ht="9.6" customHeight="1" x14ac:dyDescent="0.2">
      <c r="A47" s="231"/>
      <c r="B47" s="232"/>
      <c r="C47" s="232"/>
      <c r="D47" s="232"/>
      <c r="E47" s="205"/>
      <c r="F47" s="232"/>
      <c r="G47" s="232"/>
      <c r="H47" s="232"/>
      <c r="I47" s="232"/>
      <c r="J47" s="205"/>
      <c r="K47" s="232"/>
      <c r="L47" s="232"/>
      <c r="M47" s="232"/>
      <c r="N47" s="232"/>
      <c r="O47" s="61"/>
      <c r="P47" s="61"/>
      <c r="Q47" s="63"/>
      <c r="R47" s="64"/>
      <c r="S47" s="65"/>
    </row>
    <row r="48" spans="1:19" s="113" customFormat="1" ht="6.75" customHeight="1" x14ac:dyDescent="0.2">
      <c r="A48" s="107"/>
      <c r="B48" s="107"/>
      <c r="C48" s="107"/>
      <c r="D48" s="107"/>
      <c r="E48" s="107"/>
      <c r="F48" s="236"/>
      <c r="G48" s="236"/>
      <c r="H48" s="236"/>
      <c r="I48" s="236"/>
      <c r="J48" s="109"/>
      <c r="K48" s="110"/>
      <c r="L48" s="111"/>
      <c r="M48" s="110"/>
      <c r="N48" s="111"/>
      <c r="O48" s="110"/>
      <c r="P48" s="111"/>
      <c r="Q48" s="110"/>
      <c r="R48" s="111"/>
      <c r="S48" s="112"/>
    </row>
    <row r="49" spans="1:18" s="126" customFormat="1" ht="10.5" customHeight="1" x14ac:dyDescent="0.2">
      <c r="A49" s="114" t="s">
        <v>10</v>
      </c>
      <c r="B49" s="115"/>
      <c r="C49" s="115"/>
      <c r="D49" s="116"/>
      <c r="E49" s="117" t="s">
        <v>29</v>
      </c>
      <c r="F49" s="118" t="s">
        <v>30</v>
      </c>
      <c r="G49" s="117"/>
      <c r="H49" s="119"/>
      <c r="I49" s="120"/>
      <c r="J49" s="117" t="s">
        <v>29</v>
      </c>
      <c r="K49" s="118" t="s">
        <v>31</v>
      </c>
      <c r="L49" s="121"/>
      <c r="M49" s="118" t="s">
        <v>32</v>
      </c>
      <c r="N49" s="122"/>
      <c r="O49" s="123" t="s">
        <v>33</v>
      </c>
      <c r="P49" s="123"/>
      <c r="Q49" s="124"/>
      <c r="R49" s="125"/>
    </row>
    <row r="50" spans="1:18" s="126" customFormat="1" ht="9" customHeight="1" x14ac:dyDescent="0.2">
      <c r="A50" s="237" t="s">
        <v>34</v>
      </c>
      <c r="B50" s="238"/>
      <c r="C50" s="239"/>
      <c r="D50" s="240"/>
      <c r="E50" s="241">
        <v>1</v>
      </c>
      <c r="F50" s="127" t="str">
        <f>IF(E50&gt;$R$57,,UPPER(VLOOKUP(E50,[2]F16_Lista!$A$7:$Q$134,2)))</f>
        <v>TENISZ MŰHELY I.</v>
      </c>
      <c r="G50" s="133"/>
      <c r="H50" s="127"/>
      <c r="I50" s="134"/>
      <c r="J50" s="242" t="s">
        <v>35</v>
      </c>
      <c r="K50" s="243"/>
      <c r="L50" s="244"/>
      <c r="M50" s="243"/>
      <c r="N50" s="245"/>
      <c r="O50" s="246" t="s">
        <v>36</v>
      </c>
      <c r="P50" s="247"/>
      <c r="Q50" s="247"/>
      <c r="R50" s="248"/>
    </row>
    <row r="51" spans="1:18" s="126" customFormat="1" ht="9" customHeight="1" x14ac:dyDescent="0.2">
      <c r="A51" s="249" t="s">
        <v>37</v>
      </c>
      <c r="B51" s="250"/>
      <c r="C51" s="251"/>
      <c r="D51" s="252"/>
      <c r="E51" s="241">
        <v>2</v>
      </c>
      <c r="F51" s="127" t="str">
        <f>IF(E51&gt;$R$57,,UPPER(VLOOKUP(E51,[2]F16_Lista!$A$7:$Q$134,2)))</f>
        <v>ALFA TI</v>
      </c>
      <c r="G51" s="133"/>
      <c r="H51" s="127"/>
      <c r="I51" s="134"/>
      <c r="J51" s="242" t="s">
        <v>38</v>
      </c>
      <c r="K51" s="243"/>
      <c r="L51" s="244"/>
      <c r="M51" s="243"/>
      <c r="N51" s="245"/>
      <c r="O51" s="253"/>
      <c r="P51" s="254"/>
      <c r="Q51" s="250"/>
      <c r="R51" s="255"/>
    </row>
    <row r="52" spans="1:18" s="126" customFormat="1" ht="9" customHeight="1" x14ac:dyDescent="0.2">
      <c r="A52" s="148"/>
      <c r="B52" s="149"/>
      <c r="C52" s="150"/>
      <c r="D52" s="151"/>
      <c r="E52" s="241">
        <v>3</v>
      </c>
      <c r="F52" s="127" t="str">
        <f>IF(E52&gt;$R$57,,UPPER(VLOOKUP(E52,[2]F16_Lista!$A$7:$Q$134,2)))</f>
        <v>PASARÉT TK I.</v>
      </c>
      <c r="G52" s="133"/>
      <c r="H52" s="127"/>
      <c r="I52" s="134"/>
      <c r="J52" s="242" t="s">
        <v>39</v>
      </c>
      <c r="K52" s="243"/>
      <c r="L52" s="244"/>
      <c r="M52" s="243"/>
      <c r="N52" s="245"/>
      <c r="O52" s="246" t="s">
        <v>40</v>
      </c>
      <c r="P52" s="247"/>
      <c r="Q52" s="247"/>
      <c r="R52" s="248"/>
    </row>
    <row r="53" spans="1:18" s="126" customFormat="1" ht="9" customHeight="1" x14ac:dyDescent="0.2">
      <c r="A53" s="152"/>
      <c r="B53" s="37"/>
      <c r="C53" s="37"/>
      <c r="D53" s="153"/>
      <c r="E53" s="241">
        <v>4</v>
      </c>
      <c r="F53" s="127" t="str">
        <f>IF(E53&gt;$R$57,,UPPER(VLOOKUP(E53,[2]F16_Lista!$A$7:$Q$134,2)))</f>
        <v>VASAS SC  I.</v>
      </c>
      <c r="G53" s="133"/>
      <c r="H53" s="127"/>
      <c r="I53" s="134"/>
      <c r="J53" s="242" t="s">
        <v>41</v>
      </c>
      <c r="K53" s="243"/>
      <c r="L53" s="244"/>
      <c r="M53" s="243"/>
      <c r="N53" s="245"/>
      <c r="O53" s="243"/>
      <c r="P53" s="244"/>
      <c r="Q53" s="243"/>
      <c r="R53" s="245"/>
    </row>
    <row r="54" spans="1:18" s="126" customFormat="1" ht="9" customHeight="1" x14ac:dyDescent="0.2">
      <c r="A54" s="154"/>
      <c r="B54" s="155"/>
      <c r="C54" s="155"/>
      <c r="D54" s="156"/>
      <c r="E54" s="241"/>
      <c r="F54" s="127"/>
      <c r="G54" s="133"/>
      <c r="H54" s="127"/>
      <c r="I54" s="134"/>
      <c r="J54" s="242" t="s">
        <v>42</v>
      </c>
      <c r="K54" s="243"/>
      <c r="L54" s="244"/>
      <c r="M54" s="243"/>
      <c r="N54" s="245"/>
      <c r="O54" s="250"/>
      <c r="P54" s="254"/>
      <c r="Q54" s="250"/>
      <c r="R54" s="255"/>
    </row>
    <row r="55" spans="1:18" s="126" customFormat="1" ht="9" customHeight="1" x14ac:dyDescent="0.2">
      <c r="A55" s="157"/>
      <c r="B55" s="158"/>
      <c r="C55" s="37"/>
      <c r="D55" s="153"/>
      <c r="E55" s="241"/>
      <c r="F55" s="127"/>
      <c r="G55" s="133"/>
      <c r="H55" s="127"/>
      <c r="I55" s="134"/>
      <c r="J55" s="242" t="s">
        <v>43</v>
      </c>
      <c r="K55" s="243"/>
      <c r="L55" s="244"/>
      <c r="M55" s="243"/>
      <c r="N55" s="245"/>
      <c r="O55" s="246" t="s">
        <v>44</v>
      </c>
      <c r="P55" s="247"/>
      <c r="Q55" s="247"/>
      <c r="R55" s="248"/>
    </row>
    <row r="56" spans="1:18" s="126" customFormat="1" ht="9" customHeight="1" x14ac:dyDescent="0.2">
      <c r="A56" s="157"/>
      <c r="B56" s="158"/>
      <c r="C56" s="159"/>
      <c r="D56" s="160"/>
      <c r="E56" s="241"/>
      <c r="F56" s="127"/>
      <c r="G56" s="133"/>
      <c r="H56" s="127"/>
      <c r="I56" s="134"/>
      <c r="J56" s="242" t="s">
        <v>45</v>
      </c>
      <c r="K56" s="243"/>
      <c r="L56" s="244"/>
      <c r="M56" s="243"/>
      <c r="N56" s="245"/>
      <c r="O56" s="243"/>
      <c r="P56" s="244"/>
      <c r="Q56" s="243"/>
      <c r="R56" s="245"/>
    </row>
    <row r="57" spans="1:18" s="126" customFormat="1" ht="9" customHeight="1" x14ac:dyDescent="0.2">
      <c r="A57" s="161"/>
      <c r="B57" s="162"/>
      <c r="C57" s="163"/>
      <c r="D57" s="164"/>
      <c r="E57" s="256"/>
      <c r="F57" s="145"/>
      <c r="G57" s="165"/>
      <c r="H57" s="145"/>
      <c r="I57" s="166"/>
      <c r="J57" s="257" t="s">
        <v>46</v>
      </c>
      <c r="K57" s="250"/>
      <c r="L57" s="254"/>
      <c r="M57" s="250"/>
      <c r="N57" s="255"/>
      <c r="O57" s="250" t="str">
        <f>R4</f>
        <v>Kovács Annamária</v>
      </c>
      <c r="P57" s="254"/>
      <c r="Q57" s="250"/>
      <c r="R57" s="168">
        <f>MIN(4,[2]F16_Lista!Q5)</f>
        <v>4</v>
      </c>
    </row>
  </sheetData>
  <mergeCells count="1">
    <mergeCell ref="A4:C4"/>
  </mergeCells>
  <conditionalFormatting sqref="B39 B41 B43 B45 B47">
    <cfRule type="cellIs" dxfId="36" priority="4" stopIfTrue="1" operator="equal">
      <formula>"QA"</formula>
    </cfRule>
    <cfRule type="cellIs" dxfId="35" priority="5" stopIfTrue="1" operator="equal">
      <formula>"DA"</formula>
    </cfRule>
  </conditionalFormatting>
  <conditionalFormatting sqref="E7 E9 E11 E13 E15 E17 E19 E21 E23 E25 E27 E29 E31 E33 E35 E37">
    <cfRule type="expression" dxfId="34" priority="2" stopIfTrue="1">
      <formula>$E7&lt;5</formula>
    </cfRule>
  </conditionalFormatting>
  <conditionalFormatting sqref="E39 E41 E43 E45 E47">
    <cfRule type="expression" dxfId="33" priority="10" stopIfTrue="1">
      <formula>AND($E39&lt;9,$C39&gt;0)</formula>
    </cfRule>
  </conditionalFormatting>
  <conditionalFormatting sqref="F7 F9 F11 F13 F15 F17 F19 F21 F23 F25 F27 F29 F31 F33 F35 F37">
    <cfRule type="cellIs" dxfId="32" priority="1" stopIfTrue="1" operator="equal">
      <formula>"Bye"</formula>
    </cfRule>
  </conditionalFormatting>
  <conditionalFormatting sqref="F39 F41 F43 F45 F47">
    <cfRule type="cellIs" dxfId="31" priority="8" stopIfTrue="1" operator="equal">
      <formula>"Bye"</formula>
    </cfRule>
  </conditionalFormatting>
  <conditionalFormatting sqref="F39:I39 F41:I41 F43:I43 F45:I45 F47:I47">
    <cfRule type="expression" dxfId="30" priority="9" stopIfTrue="1">
      <formula>AND($E39&lt;9,$C39&gt;0)</formula>
    </cfRule>
  </conditionalFormatting>
  <conditionalFormatting sqref="H7 H9 H11 H13 H15 H17 H19 H21 H23 H25 H27 H29 H31 H33 H35 H37">
    <cfRule type="expression" dxfId="29" priority="14" stopIfTrue="1">
      <formula>AND($E7&lt;9,$C7&gt;0)</formula>
    </cfRule>
  </conditionalFormatting>
  <conditionalFormatting sqref="I8 K10 I12 M14 I16 K18 I20 O22 I24 K26 I28 M30 I32 K34 I36 M40 I42 K44 I46">
    <cfRule type="expression" dxfId="28" priority="11" stopIfTrue="1">
      <formula>AND($O$1="CU",I8="Umpire")</formula>
    </cfRule>
    <cfRule type="expression" dxfId="27" priority="12" stopIfTrue="1">
      <formula>AND($O$1="CU",I8&lt;&gt;"Umpire",J8&lt;&gt;"")</formula>
    </cfRule>
    <cfRule type="expression" dxfId="26" priority="13" stopIfTrue="1">
      <formula>AND($O$1="CU",I8&lt;&gt;"Umpire")</formula>
    </cfRule>
  </conditionalFormatting>
  <conditionalFormatting sqref="J8 L10 J12 N14 J16 L18 J20 P22 J24 L26 J28 N30 J32 L34 J36 R57">
    <cfRule type="expression" dxfId="25" priority="3" stopIfTrue="1">
      <formula>$O$1="CU"</formula>
    </cfRule>
  </conditionalFormatting>
  <conditionalFormatting sqref="K8 M10 K12 O14 K16 M18 K20 Q22 K24 M26 K28 O30 K32 M34 K36 O40 K42 M44 K46">
    <cfRule type="expression" dxfId="24" priority="6" stopIfTrue="1">
      <formula>J8="as"</formula>
    </cfRule>
    <cfRule type="expression" dxfId="23" priority="7" stopIfTrue="1">
      <formula>J8="bs"</formula>
    </cfRule>
  </conditionalFormatting>
  <printOptions horizontalCentered="1"/>
  <pageMargins left="0.35" right="0.35" top="0.39" bottom="0.39" header="0" footer="0"/>
  <pageSetup paperSize="9" scale="89"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2]!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2]!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5">
    <tabColor indexed="11"/>
  </sheetPr>
  <dimension ref="A1:AK41"/>
  <sheetViews>
    <sheetView workbookViewId="0">
      <selection activeCell="Q1" sqref="Q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 min="257" max="257" width="5.42578125" customWidth="1"/>
    <col min="258" max="258" width="4.42578125" customWidth="1"/>
    <col min="259" max="259" width="8.28515625" customWidth="1"/>
    <col min="260" max="260" width="7.140625" customWidth="1"/>
    <col min="261" max="261" width="9.28515625" customWidth="1"/>
    <col min="262" max="262" width="7.140625" customWidth="1"/>
    <col min="263" max="263" width="9.28515625" customWidth="1"/>
    <col min="264" max="264" width="7.140625" customWidth="1"/>
    <col min="265" max="265" width="10.5703125" customWidth="1"/>
    <col min="266" max="266" width="7.85546875" customWidth="1"/>
    <col min="267" max="268" width="8.5703125" customWidth="1"/>
    <col min="269" max="269" width="7.85546875" customWidth="1"/>
    <col min="271" max="271" width="5.140625" customWidth="1"/>
    <col min="272" max="272" width="11.5703125" customWidth="1"/>
    <col min="273" max="273" width="9.28515625" customWidth="1"/>
    <col min="281" max="293" width="0" hidden="1" customWidth="1"/>
    <col min="513" max="513" width="5.42578125" customWidth="1"/>
    <col min="514" max="514" width="4.42578125" customWidth="1"/>
    <col min="515" max="515" width="8.28515625" customWidth="1"/>
    <col min="516" max="516" width="7.140625" customWidth="1"/>
    <col min="517" max="517" width="9.28515625" customWidth="1"/>
    <col min="518" max="518" width="7.140625" customWidth="1"/>
    <col min="519" max="519" width="9.28515625" customWidth="1"/>
    <col min="520" max="520" width="7.140625" customWidth="1"/>
    <col min="521" max="521" width="10.5703125" customWidth="1"/>
    <col min="522" max="522" width="7.85546875" customWidth="1"/>
    <col min="523" max="524" width="8.5703125" customWidth="1"/>
    <col min="525" max="525" width="7.85546875" customWidth="1"/>
    <col min="527" max="527" width="5.140625" customWidth="1"/>
    <col min="528" max="528" width="11.5703125" customWidth="1"/>
    <col min="529" max="529" width="9.28515625" customWidth="1"/>
    <col min="537" max="549" width="0" hidden="1" customWidth="1"/>
    <col min="769" max="769" width="5.42578125" customWidth="1"/>
    <col min="770" max="770" width="4.42578125" customWidth="1"/>
    <col min="771" max="771" width="8.28515625" customWidth="1"/>
    <col min="772" max="772" width="7.140625" customWidth="1"/>
    <col min="773" max="773" width="9.28515625" customWidth="1"/>
    <col min="774" max="774" width="7.140625" customWidth="1"/>
    <col min="775" max="775" width="9.28515625" customWidth="1"/>
    <col min="776" max="776" width="7.140625" customWidth="1"/>
    <col min="777" max="777" width="10.5703125" customWidth="1"/>
    <col min="778" max="778" width="7.85546875" customWidth="1"/>
    <col min="779" max="780" width="8.5703125" customWidth="1"/>
    <col min="781" max="781" width="7.85546875" customWidth="1"/>
    <col min="783" max="783" width="5.140625" customWidth="1"/>
    <col min="784" max="784" width="11.5703125" customWidth="1"/>
    <col min="785" max="785" width="9.28515625" customWidth="1"/>
    <col min="793" max="805" width="0" hidden="1" customWidth="1"/>
    <col min="1025" max="1025" width="5.42578125" customWidth="1"/>
    <col min="1026" max="1026" width="4.42578125" customWidth="1"/>
    <col min="1027" max="1027" width="8.28515625" customWidth="1"/>
    <col min="1028" max="1028" width="7.140625" customWidth="1"/>
    <col min="1029" max="1029" width="9.28515625" customWidth="1"/>
    <col min="1030" max="1030" width="7.140625" customWidth="1"/>
    <col min="1031" max="1031" width="9.28515625" customWidth="1"/>
    <col min="1032" max="1032" width="7.140625" customWidth="1"/>
    <col min="1033" max="1033" width="10.5703125" customWidth="1"/>
    <col min="1034" max="1034" width="7.85546875" customWidth="1"/>
    <col min="1035" max="1036" width="8.5703125" customWidth="1"/>
    <col min="1037" max="1037" width="7.85546875" customWidth="1"/>
    <col min="1039" max="1039" width="5.140625" customWidth="1"/>
    <col min="1040" max="1040" width="11.5703125" customWidth="1"/>
    <col min="1041" max="1041" width="9.28515625" customWidth="1"/>
    <col min="1049" max="1061" width="0" hidden="1" customWidth="1"/>
    <col min="1281" max="1281" width="5.42578125" customWidth="1"/>
    <col min="1282" max="1282" width="4.42578125" customWidth="1"/>
    <col min="1283" max="1283" width="8.28515625" customWidth="1"/>
    <col min="1284" max="1284" width="7.140625" customWidth="1"/>
    <col min="1285" max="1285" width="9.28515625" customWidth="1"/>
    <col min="1286" max="1286" width="7.140625" customWidth="1"/>
    <col min="1287" max="1287" width="9.28515625" customWidth="1"/>
    <col min="1288" max="1288" width="7.140625" customWidth="1"/>
    <col min="1289" max="1289" width="10.5703125" customWidth="1"/>
    <col min="1290" max="1290" width="7.85546875" customWidth="1"/>
    <col min="1291" max="1292" width="8.5703125" customWidth="1"/>
    <col min="1293" max="1293" width="7.85546875" customWidth="1"/>
    <col min="1295" max="1295" width="5.140625" customWidth="1"/>
    <col min="1296" max="1296" width="11.5703125" customWidth="1"/>
    <col min="1297" max="1297" width="9.28515625" customWidth="1"/>
    <col min="1305" max="1317" width="0" hidden="1" customWidth="1"/>
    <col min="1537" max="1537" width="5.42578125" customWidth="1"/>
    <col min="1538" max="1538" width="4.42578125" customWidth="1"/>
    <col min="1539" max="1539" width="8.28515625" customWidth="1"/>
    <col min="1540" max="1540" width="7.140625" customWidth="1"/>
    <col min="1541" max="1541" width="9.28515625" customWidth="1"/>
    <col min="1542" max="1542" width="7.140625" customWidth="1"/>
    <col min="1543" max="1543" width="9.28515625" customWidth="1"/>
    <col min="1544" max="1544" width="7.140625" customWidth="1"/>
    <col min="1545" max="1545" width="10.5703125" customWidth="1"/>
    <col min="1546" max="1546" width="7.85546875" customWidth="1"/>
    <col min="1547" max="1548" width="8.5703125" customWidth="1"/>
    <col min="1549" max="1549" width="7.85546875" customWidth="1"/>
    <col min="1551" max="1551" width="5.140625" customWidth="1"/>
    <col min="1552" max="1552" width="11.5703125" customWidth="1"/>
    <col min="1553" max="1553" width="9.28515625" customWidth="1"/>
    <col min="1561" max="1573" width="0" hidden="1" customWidth="1"/>
    <col min="1793" max="1793" width="5.42578125" customWidth="1"/>
    <col min="1794" max="1794" width="4.42578125" customWidth="1"/>
    <col min="1795" max="1795" width="8.28515625" customWidth="1"/>
    <col min="1796" max="1796" width="7.140625" customWidth="1"/>
    <col min="1797" max="1797" width="9.28515625" customWidth="1"/>
    <col min="1798" max="1798" width="7.140625" customWidth="1"/>
    <col min="1799" max="1799" width="9.28515625" customWidth="1"/>
    <col min="1800" max="1800" width="7.140625" customWidth="1"/>
    <col min="1801" max="1801" width="10.5703125" customWidth="1"/>
    <col min="1802" max="1802" width="7.85546875" customWidth="1"/>
    <col min="1803" max="1804" width="8.5703125" customWidth="1"/>
    <col min="1805" max="1805" width="7.85546875" customWidth="1"/>
    <col min="1807" max="1807" width="5.140625" customWidth="1"/>
    <col min="1808" max="1808" width="11.5703125" customWidth="1"/>
    <col min="1809" max="1809" width="9.28515625" customWidth="1"/>
    <col min="1817" max="1829" width="0" hidden="1" customWidth="1"/>
    <col min="2049" max="2049" width="5.42578125" customWidth="1"/>
    <col min="2050" max="2050" width="4.42578125" customWidth="1"/>
    <col min="2051" max="2051" width="8.28515625" customWidth="1"/>
    <col min="2052" max="2052" width="7.140625" customWidth="1"/>
    <col min="2053" max="2053" width="9.28515625" customWidth="1"/>
    <col min="2054" max="2054" width="7.140625" customWidth="1"/>
    <col min="2055" max="2055" width="9.28515625" customWidth="1"/>
    <col min="2056" max="2056" width="7.140625" customWidth="1"/>
    <col min="2057" max="2057" width="10.5703125" customWidth="1"/>
    <col min="2058" max="2058" width="7.85546875" customWidth="1"/>
    <col min="2059" max="2060" width="8.5703125" customWidth="1"/>
    <col min="2061" max="2061" width="7.85546875" customWidth="1"/>
    <col min="2063" max="2063" width="5.140625" customWidth="1"/>
    <col min="2064" max="2064" width="11.5703125" customWidth="1"/>
    <col min="2065" max="2065" width="9.28515625" customWidth="1"/>
    <col min="2073" max="2085" width="0" hidden="1" customWidth="1"/>
    <col min="2305" max="2305" width="5.42578125" customWidth="1"/>
    <col min="2306" max="2306" width="4.42578125" customWidth="1"/>
    <col min="2307" max="2307" width="8.28515625" customWidth="1"/>
    <col min="2308" max="2308" width="7.140625" customWidth="1"/>
    <col min="2309" max="2309" width="9.28515625" customWidth="1"/>
    <col min="2310" max="2310" width="7.140625" customWidth="1"/>
    <col min="2311" max="2311" width="9.28515625" customWidth="1"/>
    <col min="2312" max="2312" width="7.140625" customWidth="1"/>
    <col min="2313" max="2313" width="10.5703125" customWidth="1"/>
    <col min="2314" max="2314" width="7.85546875" customWidth="1"/>
    <col min="2315" max="2316" width="8.5703125" customWidth="1"/>
    <col min="2317" max="2317" width="7.85546875" customWidth="1"/>
    <col min="2319" max="2319" width="5.140625" customWidth="1"/>
    <col min="2320" max="2320" width="11.5703125" customWidth="1"/>
    <col min="2321" max="2321" width="9.28515625" customWidth="1"/>
    <col min="2329" max="2341" width="0" hidden="1" customWidth="1"/>
    <col min="2561" max="2561" width="5.42578125" customWidth="1"/>
    <col min="2562" max="2562" width="4.42578125" customWidth="1"/>
    <col min="2563" max="2563" width="8.28515625" customWidth="1"/>
    <col min="2564" max="2564" width="7.140625" customWidth="1"/>
    <col min="2565" max="2565" width="9.28515625" customWidth="1"/>
    <col min="2566" max="2566" width="7.140625" customWidth="1"/>
    <col min="2567" max="2567" width="9.28515625" customWidth="1"/>
    <col min="2568" max="2568" width="7.140625" customWidth="1"/>
    <col min="2569" max="2569" width="10.5703125" customWidth="1"/>
    <col min="2570" max="2570" width="7.85546875" customWidth="1"/>
    <col min="2571" max="2572" width="8.5703125" customWidth="1"/>
    <col min="2573" max="2573" width="7.85546875" customWidth="1"/>
    <col min="2575" max="2575" width="5.140625" customWidth="1"/>
    <col min="2576" max="2576" width="11.5703125" customWidth="1"/>
    <col min="2577" max="2577" width="9.28515625" customWidth="1"/>
    <col min="2585" max="2597" width="0" hidden="1" customWidth="1"/>
    <col min="2817" max="2817" width="5.42578125" customWidth="1"/>
    <col min="2818" max="2818" width="4.42578125" customWidth="1"/>
    <col min="2819" max="2819" width="8.28515625" customWidth="1"/>
    <col min="2820" max="2820" width="7.140625" customWidth="1"/>
    <col min="2821" max="2821" width="9.28515625" customWidth="1"/>
    <col min="2822" max="2822" width="7.140625" customWidth="1"/>
    <col min="2823" max="2823" width="9.28515625" customWidth="1"/>
    <col min="2824" max="2824" width="7.140625" customWidth="1"/>
    <col min="2825" max="2825" width="10.5703125" customWidth="1"/>
    <col min="2826" max="2826" width="7.85546875" customWidth="1"/>
    <col min="2827" max="2828" width="8.5703125" customWidth="1"/>
    <col min="2829" max="2829" width="7.85546875" customWidth="1"/>
    <col min="2831" max="2831" width="5.140625" customWidth="1"/>
    <col min="2832" max="2832" width="11.5703125" customWidth="1"/>
    <col min="2833" max="2833" width="9.28515625" customWidth="1"/>
    <col min="2841" max="2853" width="0" hidden="1" customWidth="1"/>
    <col min="3073" max="3073" width="5.42578125" customWidth="1"/>
    <col min="3074" max="3074" width="4.42578125" customWidth="1"/>
    <col min="3075" max="3075" width="8.28515625" customWidth="1"/>
    <col min="3076" max="3076" width="7.140625" customWidth="1"/>
    <col min="3077" max="3077" width="9.28515625" customWidth="1"/>
    <col min="3078" max="3078" width="7.140625" customWidth="1"/>
    <col min="3079" max="3079" width="9.28515625" customWidth="1"/>
    <col min="3080" max="3080" width="7.140625" customWidth="1"/>
    <col min="3081" max="3081" width="10.5703125" customWidth="1"/>
    <col min="3082" max="3082" width="7.85546875" customWidth="1"/>
    <col min="3083" max="3084" width="8.5703125" customWidth="1"/>
    <col min="3085" max="3085" width="7.85546875" customWidth="1"/>
    <col min="3087" max="3087" width="5.140625" customWidth="1"/>
    <col min="3088" max="3088" width="11.5703125" customWidth="1"/>
    <col min="3089" max="3089" width="9.28515625" customWidth="1"/>
    <col min="3097" max="3109" width="0" hidden="1" customWidth="1"/>
    <col min="3329" max="3329" width="5.42578125" customWidth="1"/>
    <col min="3330" max="3330" width="4.42578125" customWidth="1"/>
    <col min="3331" max="3331" width="8.28515625" customWidth="1"/>
    <col min="3332" max="3332" width="7.140625" customWidth="1"/>
    <col min="3333" max="3333" width="9.28515625" customWidth="1"/>
    <col min="3334" max="3334" width="7.140625" customWidth="1"/>
    <col min="3335" max="3335" width="9.28515625" customWidth="1"/>
    <col min="3336" max="3336" width="7.140625" customWidth="1"/>
    <col min="3337" max="3337" width="10.5703125" customWidth="1"/>
    <col min="3338" max="3338" width="7.85546875" customWidth="1"/>
    <col min="3339" max="3340" width="8.5703125" customWidth="1"/>
    <col min="3341" max="3341" width="7.85546875" customWidth="1"/>
    <col min="3343" max="3343" width="5.140625" customWidth="1"/>
    <col min="3344" max="3344" width="11.5703125" customWidth="1"/>
    <col min="3345" max="3345" width="9.28515625" customWidth="1"/>
    <col min="3353" max="3365" width="0" hidden="1" customWidth="1"/>
    <col min="3585" max="3585" width="5.42578125" customWidth="1"/>
    <col min="3586" max="3586" width="4.42578125" customWidth="1"/>
    <col min="3587" max="3587" width="8.28515625" customWidth="1"/>
    <col min="3588" max="3588" width="7.140625" customWidth="1"/>
    <col min="3589" max="3589" width="9.28515625" customWidth="1"/>
    <col min="3590" max="3590" width="7.140625" customWidth="1"/>
    <col min="3591" max="3591" width="9.28515625" customWidth="1"/>
    <col min="3592" max="3592" width="7.140625" customWidth="1"/>
    <col min="3593" max="3593" width="10.5703125" customWidth="1"/>
    <col min="3594" max="3594" width="7.85546875" customWidth="1"/>
    <col min="3595" max="3596" width="8.5703125" customWidth="1"/>
    <col min="3597" max="3597" width="7.85546875" customWidth="1"/>
    <col min="3599" max="3599" width="5.140625" customWidth="1"/>
    <col min="3600" max="3600" width="11.5703125" customWidth="1"/>
    <col min="3601" max="3601" width="9.28515625" customWidth="1"/>
    <col min="3609" max="3621" width="0" hidden="1" customWidth="1"/>
    <col min="3841" max="3841" width="5.42578125" customWidth="1"/>
    <col min="3842" max="3842" width="4.42578125" customWidth="1"/>
    <col min="3843" max="3843" width="8.28515625" customWidth="1"/>
    <col min="3844" max="3844" width="7.140625" customWidth="1"/>
    <col min="3845" max="3845" width="9.28515625" customWidth="1"/>
    <col min="3846" max="3846" width="7.140625" customWidth="1"/>
    <col min="3847" max="3847" width="9.28515625" customWidth="1"/>
    <col min="3848" max="3848" width="7.140625" customWidth="1"/>
    <col min="3849" max="3849" width="10.5703125" customWidth="1"/>
    <col min="3850" max="3850" width="7.85546875" customWidth="1"/>
    <col min="3851" max="3852" width="8.5703125" customWidth="1"/>
    <col min="3853" max="3853" width="7.85546875" customWidth="1"/>
    <col min="3855" max="3855" width="5.140625" customWidth="1"/>
    <col min="3856" max="3856" width="11.5703125" customWidth="1"/>
    <col min="3857" max="3857" width="9.28515625" customWidth="1"/>
    <col min="3865" max="3877" width="0" hidden="1" customWidth="1"/>
    <col min="4097" max="4097" width="5.42578125" customWidth="1"/>
    <col min="4098" max="4098" width="4.42578125" customWidth="1"/>
    <col min="4099" max="4099" width="8.28515625" customWidth="1"/>
    <col min="4100" max="4100" width="7.140625" customWidth="1"/>
    <col min="4101" max="4101" width="9.28515625" customWidth="1"/>
    <col min="4102" max="4102" width="7.140625" customWidth="1"/>
    <col min="4103" max="4103" width="9.28515625" customWidth="1"/>
    <col min="4104" max="4104" width="7.140625" customWidth="1"/>
    <col min="4105" max="4105" width="10.5703125" customWidth="1"/>
    <col min="4106" max="4106" width="7.85546875" customWidth="1"/>
    <col min="4107" max="4108" width="8.5703125" customWidth="1"/>
    <col min="4109" max="4109" width="7.85546875" customWidth="1"/>
    <col min="4111" max="4111" width="5.140625" customWidth="1"/>
    <col min="4112" max="4112" width="11.5703125" customWidth="1"/>
    <col min="4113" max="4113" width="9.28515625" customWidth="1"/>
    <col min="4121" max="4133" width="0" hidden="1" customWidth="1"/>
    <col min="4353" max="4353" width="5.42578125" customWidth="1"/>
    <col min="4354" max="4354" width="4.42578125" customWidth="1"/>
    <col min="4355" max="4355" width="8.28515625" customWidth="1"/>
    <col min="4356" max="4356" width="7.140625" customWidth="1"/>
    <col min="4357" max="4357" width="9.28515625" customWidth="1"/>
    <col min="4358" max="4358" width="7.140625" customWidth="1"/>
    <col min="4359" max="4359" width="9.28515625" customWidth="1"/>
    <col min="4360" max="4360" width="7.140625" customWidth="1"/>
    <col min="4361" max="4361" width="10.5703125" customWidth="1"/>
    <col min="4362" max="4362" width="7.85546875" customWidth="1"/>
    <col min="4363" max="4364" width="8.5703125" customWidth="1"/>
    <col min="4365" max="4365" width="7.85546875" customWidth="1"/>
    <col min="4367" max="4367" width="5.140625" customWidth="1"/>
    <col min="4368" max="4368" width="11.5703125" customWidth="1"/>
    <col min="4369" max="4369" width="9.28515625" customWidth="1"/>
    <col min="4377" max="4389" width="0" hidden="1" customWidth="1"/>
    <col min="4609" max="4609" width="5.42578125" customWidth="1"/>
    <col min="4610" max="4610" width="4.42578125" customWidth="1"/>
    <col min="4611" max="4611" width="8.28515625" customWidth="1"/>
    <col min="4612" max="4612" width="7.140625" customWidth="1"/>
    <col min="4613" max="4613" width="9.28515625" customWidth="1"/>
    <col min="4614" max="4614" width="7.140625" customWidth="1"/>
    <col min="4615" max="4615" width="9.28515625" customWidth="1"/>
    <col min="4616" max="4616" width="7.140625" customWidth="1"/>
    <col min="4617" max="4617" width="10.5703125" customWidth="1"/>
    <col min="4618" max="4618" width="7.85546875" customWidth="1"/>
    <col min="4619" max="4620" width="8.5703125" customWidth="1"/>
    <col min="4621" max="4621" width="7.85546875" customWidth="1"/>
    <col min="4623" max="4623" width="5.140625" customWidth="1"/>
    <col min="4624" max="4624" width="11.5703125" customWidth="1"/>
    <col min="4625" max="4625" width="9.28515625" customWidth="1"/>
    <col min="4633" max="4645" width="0" hidden="1" customWidth="1"/>
    <col min="4865" max="4865" width="5.42578125" customWidth="1"/>
    <col min="4866" max="4866" width="4.42578125" customWidth="1"/>
    <col min="4867" max="4867" width="8.28515625" customWidth="1"/>
    <col min="4868" max="4868" width="7.140625" customWidth="1"/>
    <col min="4869" max="4869" width="9.28515625" customWidth="1"/>
    <col min="4870" max="4870" width="7.140625" customWidth="1"/>
    <col min="4871" max="4871" width="9.28515625" customWidth="1"/>
    <col min="4872" max="4872" width="7.140625" customWidth="1"/>
    <col min="4873" max="4873" width="10.5703125" customWidth="1"/>
    <col min="4874" max="4874" width="7.85546875" customWidth="1"/>
    <col min="4875" max="4876" width="8.5703125" customWidth="1"/>
    <col min="4877" max="4877" width="7.85546875" customWidth="1"/>
    <col min="4879" max="4879" width="5.140625" customWidth="1"/>
    <col min="4880" max="4880" width="11.5703125" customWidth="1"/>
    <col min="4881" max="4881" width="9.28515625" customWidth="1"/>
    <col min="4889" max="4901" width="0" hidden="1" customWidth="1"/>
    <col min="5121" max="5121" width="5.42578125" customWidth="1"/>
    <col min="5122" max="5122" width="4.42578125" customWidth="1"/>
    <col min="5123" max="5123" width="8.28515625" customWidth="1"/>
    <col min="5124" max="5124" width="7.140625" customWidth="1"/>
    <col min="5125" max="5125" width="9.28515625" customWidth="1"/>
    <col min="5126" max="5126" width="7.140625" customWidth="1"/>
    <col min="5127" max="5127" width="9.28515625" customWidth="1"/>
    <col min="5128" max="5128" width="7.140625" customWidth="1"/>
    <col min="5129" max="5129" width="10.5703125" customWidth="1"/>
    <col min="5130" max="5130" width="7.85546875" customWidth="1"/>
    <col min="5131" max="5132" width="8.5703125" customWidth="1"/>
    <col min="5133" max="5133" width="7.85546875" customWidth="1"/>
    <col min="5135" max="5135" width="5.140625" customWidth="1"/>
    <col min="5136" max="5136" width="11.5703125" customWidth="1"/>
    <col min="5137" max="5137" width="9.28515625" customWidth="1"/>
    <col min="5145" max="5157" width="0" hidden="1" customWidth="1"/>
    <col min="5377" max="5377" width="5.42578125" customWidth="1"/>
    <col min="5378" max="5378" width="4.42578125" customWidth="1"/>
    <col min="5379" max="5379" width="8.28515625" customWidth="1"/>
    <col min="5380" max="5380" width="7.140625" customWidth="1"/>
    <col min="5381" max="5381" width="9.28515625" customWidth="1"/>
    <col min="5382" max="5382" width="7.140625" customWidth="1"/>
    <col min="5383" max="5383" width="9.28515625" customWidth="1"/>
    <col min="5384" max="5384" width="7.140625" customWidth="1"/>
    <col min="5385" max="5385" width="10.5703125" customWidth="1"/>
    <col min="5386" max="5386" width="7.85546875" customWidth="1"/>
    <col min="5387" max="5388" width="8.5703125" customWidth="1"/>
    <col min="5389" max="5389" width="7.85546875" customWidth="1"/>
    <col min="5391" max="5391" width="5.140625" customWidth="1"/>
    <col min="5392" max="5392" width="11.5703125" customWidth="1"/>
    <col min="5393" max="5393" width="9.28515625" customWidth="1"/>
    <col min="5401" max="5413" width="0" hidden="1" customWidth="1"/>
    <col min="5633" max="5633" width="5.42578125" customWidth="1"/>
    <col min="5634" max="5634" width="4.42578125" customWidth="1"/>
    <col min="5635" max="5635" width="8.28515625" customWidth="1"/>
    <col min="5636" max="5636" width="7.140625" customWidth="1"/>
    <col min="5637" max="5637" width="9.28515625" customWidth="1"/>
    <col min="5638" max="5638" width="7.140625" customWidth="1"/>
    <col min="5639" max="5639" width="9.28515625" customWidth="1"/>
    <col min="5640" max="5640" width="7.140625" customWidth="1"/>
    <col min="5641" max="5641" width="10.5703125" customWidth="1"/>
    <col min="5642" max="5642" width="7.85546875" customWidth="1"/>
    <col min="5643" max="5644" width="8.5703125" customWidth="1"/>
    <col min="5645" max="5645" width="7.85546875" customWidth="1"/>
    <col min="5647" max="5647" width="5.140625" customWidth="1"/>
    <col min="5648" max="5648" width="11.5703125" customWidth="1"/>
    <col min="5649" max="5649" width="9.28515625" customWidth="1"/>
    <col min="5657" max="5669" width="0" hidden="1" customWidth="1"/>
    <col min="5889" max="5889" width="5.42578125" customWidth="1"/>
    <col min="5890" max="5890" width="4.42578125" customWidth="1"/>
    <col min="5891" max="5891" width="8.28515625" customWidth="1"/>
    <col min="5892" max="5892" width="7.140625" customWidth="1"/>
    <col min="5893" max="5893" width="9.28515625" customWidth="1"/>
    <col min="5894" max="5894" width="7.140625" customWidth="1"/>
    <col min="5895" max="5895" width="9.28515625" customWidth="1"/>
    <col min="5896" max="5896" width="7.140625" customWidth="1"/>
    <col min="5897" max="5897" width="10.5703125" customWidth="1"/>
    <col min="5898" max="5898" width="7.85546875" customWidth="1"/>
    <col min="5899" max="5900" width="8.5703125" customWidth="1"/>
    <col min="5901" max="5901" width="7.85546875" customWidth="1"/>
    <col min="5903" max="5903" width="5.140625" customWidth="1"/>
    <col min="5904" max="5904" width="11.5703125" customWidth="1"/>
    <col min="5905" max="5905" width="9.28515625" customWidth="1"/>
    <col min="5913" max="5925" width="0" hidden="1" customWidth="1"/>
    <col min="6145" max="6145" width="5.42578125" customWidth="1"/>
    <col min="6146" max="6146" width="4.42578125" customWidth="1"/>
    <col min="6147" max="6147" width="8.28515625" customWidth="1"/>
    <col min="6148" max="6148" width="7.140625" customWidth="1"/>
    <col min="6149" max="6149" width="9.28515625" customWidth="1"/>
    <col min="6150" max="6150" width="7.140625" customWidth="1"/>
    <col min="6151" max="6151" width="9.28515625" customWidth="1"/>
    <col min="6152" max="6152" width="7.140625" customWidth="1"/>
    <col min="6153" max="6153" width="10.5703125" customWidth="1"/>
    <col min="6154" max="6154" width="7.85546875" customWidth="1"/>
    <col min="6155" max="6156" width="8.5703125" customWidth="1"/>
    <col min="6157" max="6157" width="7.85546875" customWidth="1"/>
    <col min="6159" max="6159" width="5.140625" customWidth="1"/>
    <col min="6160" max="6160" width="11.5703125" customWidth="1"/>
    <col min="6161" max="6161" width="9.28515625" customWidth="1"/>
    <col min="6169" max="6181" width="0" hidden="1" customWidth="1"/>
    <col min="6401" max="6401" width="5.42578125" customWidth="1"/>
    <col min="6402" max="6402" width="4.42578125" customWidth="1"/>
    <col min="6403" max="6403" width="8.28515625" customWidth="1"/>
    <col min="6404" max="6404" width="7.140625" customWidth="1"/>
    <col min="6405" max="6405" width="9.28515625" customWidth="1"/>
    <col min="6406" max="6406" width="7.140625" customWidth="1"/>
    <col min="6407" max="6407" width="9.28515625" customWidth="1"/>
    <col min="6408" max="6408" width="7.140625" customWidth="1"/>
    <col min="6409" max="6409" width="10.5703125" customWidth="1"/>
    <col min="6410" max="6410" width="7.85546875" customWidth="1"/>
    <col min="6411" max="6412" width="8.5703125" customWidth="1"/>
    <col min="6413" max="6413" width="7.85546875" customWidth="1"/>
    <col min="6415" max="6415" width="5.140625" customWidth="1"/>
    <col min="6416" max="6416" width="11.5703125" customWidth="1"/>
    <col min="6417" max="6417" width="9.28515625" customWidth="1"/>
    <col min="6425" max="6437" width="0" hidden="1" customWidth="1"/>
    <col min="6657" max="6657" width="5.42578125" customWidth="1"/>
    <col min="6658" max="6658" width="4.42578125" customWidth="1"/>
    <col min="6659" max="6659" width="8.28515625" customWidth="1"/>
    <col min="6660" max="6660" width="7.140625" customWidth="1"/>
    <col min="6661" max="6661" width="9.28515625" customWidth="1"/>
    <col min="6662" max="6662" width="7.140625" customWidth="1"/>
    <col min="6663" max="6663" width="9.28515625" customWidth="1"/>
    <col min="6664" max="6664" width="7.140625" customWidth="1"/>
    <col min="6665" max="6665" width="10.5703125" customWidth="1"/>
    <col min="6666" max="6666" width="7.85546875" customWidth="1"/>
    <col min="6667" max="6668" width="8.5703125" customWidth="1"/>
    <col min="6669" max="6669" width="7.85546875" customWidth="1"/>
    <col min="6671" max="6671" width="5.140625" customWidth="1"/>
    <col min="6672" max="6672" width="11.5703125" customWidth="1"/>
    <col min="6673" max="6673" width="9.28515625" customWidth="1"/>
    <col min="6681" max="6693" width="0" hidden="1" customWidth="1"/>
    <col min="6913" max="6913" width="5.42578125" customWidth="1"/>
    <col min="6914" max="6914" width="4.42578125" customWidth="1"/>
    <col min="6915" max="6915" width="8.28515625" customWidth="1"/>
    <col min="6916" max="6916" width="7.140625" customWidth="1"/>
    <col min="6917" max="6917" width="9.28515625" customWidth="1"/>
    <col min="6918" max="6918" width="7.140625" customWidth="1"/>
    <col min="6919" max="6919" width="9.28515625" customWidth="1"/>
    <col min="6920" max="6920" width="7.140625" customWidth="1"/>
    <col min="6921" max="6921" width="10.5703125" customWidth="1"/>
    <col min="6922" max="6922" width="7.85546875" customWidth="1"/>
    <col min="6923" max="6924" width="8.5703125" customWidth="1"/>
    <col min="6925" max="6925" width="7.85546875" customWidth="1"/>
    <col min="6927" max="6927" width="5.140625" customWidth="1"/>
    <col min="6928" max="6928" width="11.5703125" customWidth="1"/>
    <col min="6929" max="6929" width="9.28515625" customWidth="1"/>
    <col min="6937" max="6949" width="0" hidden="1" customWidth="1"/>
    <col min="7169" max="7169" width="5.42578125" customWidth="1"/>
    <col min="7170" max="7170" width="4.42578125" customWidth="1"/>
    <col min="7171" max="7171" width="8.28515625" customWidth="1"/>
    <col min="7172" max="7172" width="7.140625" customWidth="1"/>
    <col min="7173" max="7173" width="9.28515625" customWidth="1"/>
    <col min="7174" max="7174" width="7.140625" customWidth="1"/>
    <col min="7175" max="7175" width="9.28515625" customWidth="1"/>
    <col min="7176" max="7176" width="7.140625" customWidth="1"/>
    <col min="7177" max="7177" width="10.5703125" customWidth="1"/>
    <col min="7178" max="7178" width="7.85546875" customWidth="1"/>
    <col min="7179" max="7180" width="8.5703125" customWidth="1"/>
    <col min="7181" max="7181" width="7.85546875" customWidth="1"/>
    <col min="7183" max="7183" width="5.140625" customWidth="1"/>
    <col min="7184" max="7184" width="11.5703125" customWidth="1"/>
    <col min="7185" max="7185" width="9.28515625" customWidth="1"/>
    <col min="7193" max="7205" width="0" hidden="1" customWidth="1"/>
    <col min="7425" max="7425" width="5.42578125" customWidth="1"/>
    <col min="7426" max="7426" width="4.42578125" customWidth="1"/>
    <col min="7427" max="7427" width="8.28515625" customWidth="1"/>
    <col min="7428" max="7428" width="7.140625" customWidth="1"/>
    <col min="7429" max="7429" width="9.28515625" customWidth="1"/>
    <col min="7430" max="7430" width="7.140625" customWidth="1"/>
    <col min="7431" max="7431" width="9.28515625" customWidth="1"/>
    <col min="7432" max="7432" width="7.140625" customWidth="1"/>
    <col min="7433" max="7433" width="10.5703125" customWidth="1"/>
    <col min="7434" max="7434" width="7.85546875" customWidth="1"/>
    <col min="7435" max="7436" width="8.5703125" customWidth="1"/>
    <col min="7437" max="7437" width="7.85546875" customWidth="1"/>
    <col min="7439" max="7439" width="5.140625" customWidth="1"/>
    <col min="7440" max="7440" width="11.5703125" customWidth="1"/>
    <col min="7441" max="7441" width="9.28515625" customWidth="1"/>
    <col min="7449" max="7461" width="0" hidden="1" customWidth="1"/>
    <col min="7681" max="7681" width="5.42578125" customWidth="1"/>
    <col min="7682" max="7682" width="4.42578125" customWidth="1"/>
    <col min="7683" max="7683" width="8.28515625" customWidth="1"/>
    <col min="7684" max="7684" width="7.140625" customWidth="1"/>
    <col min="7685" max="7685" width="9.28515625" customWidth="1"/>
    <col min="7686" max="7686" width="7.140625" customWidth="1"/>
    <col min="7687" max="7687" width="9.28515625" customWidth="1"/>
    <col min="7688" max="7688" width="7.140625" customWidth="1"/>
    <col min="7689" max="7689" width="10.5703125" customWidth="1"/>
    <col min="7690" max="7690" width="7.85546875" customWidth="1"/>
    <col min="7691" max="7692" width="8.5703125" customWidth="1"/>
    <col min="7693" max="7693" width="7.85546875" customWidth="1"/>
    <col min="7695" max="7695" width="5.140625" customWidth="1"/>
    <col min="7696" max="7696" width="11.5703125" customWidth="1"/>
    <col min="7697" max="7697" width="9.28515625" customWidth="1"/>
    <col min="7705" max="7717" width="0" hidden="1" customWidth="1"/>
    <col min="7937" max="7937" width="5.42578125" customWidth="1"/>
    <col min="7938" max="7938" width="4.42578125" customWidth="1"/>
    <col min="7939" max="7939" width="8.28515625" customWidth="1"/>
    <col min="7940" max="7940" width="7.140625" customWidth="1"/>
    <col min="7941" max="7941" width="9.28515625" customWidth="1"/>
    <col min="7942" max="7942" width="7.140625" customWidth="1"/>
    <col min="7943" max="7943" width="9.28515625" customWidth="1"/>
    <col min="7944" max="7944" width="7.140625" customWidth="1"/>
    <col min="7945" max="7945" width="10.5703125" customWidth="1"/>
    <col min="7946" max="7946" width="7.85546875" customWidth="1"/>
    <col min="7947" max="7948" width="8.5703125" customWidth="1"/>
    <col min="7949" max="7949" width="7.85546875" customWidth="1"/>
    <col min="7951" max="7951" width="5.140625" customWidth="1"/>
    <col min="7952" max="7952" width="11.5703125" customWidth="1"/>
    <col min="7953" max="7953" width="9.28515625" customWidth="1"/>
    <col min="7961" max="7973" width="0" hidden="1" customWidth="1"/>
    <col min="8193" max="8193" width="5.42578125" customWidth="1"/>
    <col min="8194" max="8194" width="4.42578125" customWidth="1"/>
    <col min="8195" max="8195" width="8.28515625" customWidth="1"/>
    <col min="8196" max="8196" width="7.140625" customWidth="1"/>
    <col min="8197" max="8197" width="9.28515625" customWidth="1"/>
    <col min="8198" max="8198" width="7.140625" customWidth="1"/>
    <col min="8199" max="8199" width="9.28515625" customWidth="1"/>
    <col min="8200" max="8200" width="7.140625" customWidth="1"/>
    <col min="8201" max="8201" width="10.5703125" customWidth="1"/>
    <col min="8202" max="8202" width="7.85546875" customWidth="1"/>
    <col min="8203" max="8204" width="8.5703125" customWidth="1"/>
    <col min="8205" max="8205" width="7.85546875" customWidth="1"/>
    <col min="8207" max="8207" width="5.140625" customWidth="1"/>
    <col min="8208" max="8208" width="11.5703125" customWidth="1"/>
    <col min="8209" max="8209" width="9.28515625" customWidth="1"/>
    <col min="8217" max="8229" width="0" hidden="1" customWidth="1"/>
    <col min="8449" max="8449" width="5.42578125" customWidth="1"/>
    <col min="8450" max="8450" width="4.42578125" customWidth="1"/>
    <col min="8451" max="8451" width="8.28515625" customWidth="1"/>
    <col min="8452" max="8452" width="7.140625" customWidth="1"/>
    <col min="8453" max="8453" width="9.28515625" customWidth="1"/>
    <col min="8454" max="8454" width="7.140625" customWidth="1"/>
    <col min="8455" max="8455" width="9.28515625" customWidth="1"/>
    <col min="8456" max="8456" width="7.140625" customWidth="1"/>
    <col min="8457" max="8457" width="10.5703125" customWidth="1"/>
    <col min="8458" max="8458" width="7.85546875" customWidth="1"/>
    <col min="8459" max="8460" width="8.5703125" customWidth="1"/>
    <col min="8461" max="8461" width="7.85546875" customWidth="1"/>
    <col min="8463" max="8463" width="5.140625" customWidth="1"/>
    <col min="8464" max="8464" width="11.5703125" customWidth="1"/>
    <col min="8465" max="8465" width="9.28515625" customWidth="1"/>
    <col min="8473" max="8485" width="0" hidden="1" customWidth="1"/>
    <col min="8705" max="8705" width="5.42578125" customWidth="1"/>
    <col min="8706" max="8706" width="4.42578125" customWidth="1"/>
    <col min="8707" max="8707" width="8.28515625" customWidth="1"/>
    <col min="8708" max="8708" width="7.140625" customWidth="1"/>
    <col min="8709" max="8709" width="9.28515625" customWidth="1"/>
    <col min="8710" max="8710" width="7.140625" customWidth="1"/>
    <col min="8711" max="8711" width="9.28515625" customWidth="1"/>
    <col min="8712" max="8712" width="7.140625" customWidth="1"/>
    <col min="8713" max="8713" width="10.5703125" customWidth="1"/>
    <col min="8714" max="8714" width="7.85546875" customWidth="1"/>
    <col min="8715" max="8716" width="8.5703125" customWidth="1"/>
    <col min="8717" max="8717" width="7.85546875" customWidth="1"/>
    <col min="8719" max="8719" width="5.140625" customWidth="1"/>
    <col min="8720" max="8720" width="11.5703125" customWidth="1"/>
    <col min="8721" max="8721" width="9.28515625" customWidth="1"/>
    <col min="8729" max="8741" width="0" hidden="1" customWidth="1"/>
    <col min="8961" max="8961" width="5.42578125" customWidth="1"/>
    <col min="8962" max="8962" width="4.42578125" customWidth="1"/>
    <col min="8963" max="8963" width="8.28515625" customWidth="1"/>
    <col min="8964" max="8964" width="7.140625" customWidth="1"/>
    <col min="8965" max="8965" width="9.28515625" customWidth="1"/>
    <col min="8966" max="8966" width="7.140625" customWidth="1"/>
    <col min="8967" max="8967" width="9.28515625" customWidth="1"/>
    <col min="8968" max="8968" width="7.140625" customWidth="1"/>
    <col min="8969" max="8969" width="10.5703125" customWidth="1"/>
    <col min="8970" max="8970" width="7.85546875" customWidth="1"/>
    <col min="8971" max="8972" width="8.5703125" customWidth="1"/>
    <col min="8973" max="8973" width="7.85546875" customWidth="1"/>
    <col min="8975" max="8975" width="5.140625" customWidth="1"/>
    <col min="8976" max="8976" width="11.5703125" customWidth="1"/>
    <col min="8977" max="8977" width="9.28515625" customWidth="1"/>
    <col min="8985" max="8997" width="0" hidden="1" customWidth="1"/>
    <col min="9217" max="9217" width="5.42578125" customWidth="1"/>
    <col min="9218" max="9218" width="4.42578125" customWidth="1"/>
    <col min="9219" max="9219" width="8.28515625" customWidth="1"/>
    <col min="9220" max="9220" width="7.140625" customWidth="1"/>
    <col min="9221" max="9221" width="9.28515625" customWidth="1"/>
    <col min="9222" max="9222" width="7.140625" customWidth="1"/>
    <col min="9223" max="9223" width="9.28515625" customWidth="1"/>
    <col min="9224" max="9224" width="7.140625" customWidth="1"/>
    <col min="9225" max="9225" width="10.5703125" customWidth="1"/>
    <col min="9226" max="9226" width="7.85546875" customWidth="1"/>
    <col min="9227" max="9228" width="8.5703125" customWidth="1"/>
    <col min="9229" max="9229" width="7.85546875" customWidth="1"/>
    <col min="9231" max="9231" width="5.140625" customWidth="1"/>
    <col min="9232" max="9232" width="11.5703125" customWidth="1"/>
    <col min="9233" max="9233" width="9.28515625" customWidth="1"/>
    <col min="9241" max="9253" width="0" hidden="1" customWidth="1"/>
    <col min="9473" max="9473" width="5.42578125" customWidth="1"/>
    <col min="9474" max="9474" width="4.42578125" customWidth="1"/>
    <col min="9475" max="9475" width="8.28515625" customWidth="1"/>
    <col min="9476" max="9476" width="7.140625" customWidth="1"/>
    <col min="9477" max="9477" width="9.28515625" customWidth="1"/>
    <col min="9478" max="9478" width="7.140625" customWidth="1"/>
    <col min="9479" max="9479" width="9.28515625" customWidth="1"/>
    <col min="9480" max="9480" width="7.140625" customWidth="1"/>
    <col min="9481" max="9481" width="10.5703125" customWidth="1"/>
    <col min="9482" max="9482" width="7.85546875" customWidth="1"/>
    <col min="9483" max="9484" width="8.5703125" customWidth="1"/>
    <col min="9485" max="9485" width="7.85546875" customWidth="1"/>
    <col min="9487" max="9487" width="5.140625" customWidth="1"/>
    <col min="9488" max="9488" width="11.5703125" customWidth="1"/>
    <col min="9489" max="9489" width="9.28515625" customWidth="1"/>
    <col min="9497" max="9509" width="0" hidden="1" customWidth="1"/>
    <col min="9729" max="9729" width="5.42578125" customWidth="1"/>
    <col min="9730" max="9730" width="4.42578125" customWidth="1"/>
    <col min="9731" max="9731" width="8.28515625" customWidth="1"/>
    <col min="9732" max="9732" width="7.140625" customWidth="1"/>
    <col min="9733" max="9733" width="9.28515625" customWidth="1"/>
    <col min="9734" max="9734" width="7.140625" customWidth="1"/>
    <col min="9735" max="9735" width="9.28515625" customWidth="1"/>
    <col min="9736" max="9736" width="7.140625" customWidth="1"/>
    <col min="9737" max="9737" width="10.5703125" customWidth="1"/>
    <col min="9738" max="9738" width="7.85546875" customWidth="1"/>
    <col min="9739" max="9740" width="8.5703125" customWidth="1"/>
    <col min="9741" max="9741" width="7.85546875" customWidth="1"/>
    <col min="9743" max="9743" width="5.140625" customWidth="1"/>
    <col min="9744" max="9744" width="11.5703125" customWidth="1"/>
    <col min="9745" max="9745" width="9.28515625" customWidth="1"/>
    <col min="9753" max="9765" width="0" hidden="1" customWidth="1"/>
    <col min="9985" max="9985" width="5.42578125" customWidth="1"/>
    <col min="9986" max="9986" width="4.42578125" customWidth="1"/>
    <col min="9987" max="9987" width="8.28515625" customWidth="1"/>
    <col min="9988" max="9988" width="7.140625" customWidth="1"/>
    <col min="9989" max="9989" width="9.28515625" customWidth="1"/>
    <col min="9990" max="9990" width="7.140625" customWidth="1"/>
    <col min="9991" max="9991" width="9.28515625" customWidth="1"/>
    <col min="9992" max="9992" width="7.140625" customWidth="1"/>
    <col min="9993" max="9993" width="10.5703125" customWidth="1"/>
    <col min="9994" max="9994" width="7.85546875" customWidth="1"/>
    <col min="9995" max="9996" width="8.5703125" customWidth="1"/>
    <col min="9997" max="9997" width="7.85546875" customWidth="1"/>
    <col min="9999" max="9999" width="5.140625" customWidth="1"/>
    <col min="10000" max="10000" width="11.5703125" customWidth="1"/>
    <col min="10001" max="10001" width="9.28515625" customWidth="1"/>
    <col min="10009" max="10021" width="0" hidden="1" customWidth="1"/>
    <col min="10241" max="10241" width="5.42578125" customWidth="1"/>
    <col min="10242" max="10242" width="4.42578125" customWidth="1"/>
    <col min="10243" max="10243" width="8.28515625" customWidth="1"/>
    <col min="10244" max="10244" width="7.140625" customWidth="1"/>
    <col min="10245" max="10245" width="9.28515625" customWidth="1"/>
    <col min="10246" max="10246" width="7.140625" customWidth="1"/>
    <col min="10247" max="10247" width="9.28515625" customWidth="1"/>
    <col min="10248" max="10248" width="7.140625" customWidth="1"/>
    <col min="10249" max="10249" width="10.5703125" customWidth="1"/>
    <col min="10250" max="10250" width="7.85546875" customWidth="1"/>
    <col min="10251" max="10252" width="8.5703125" customWidth="1"/>
    <col min="10253" max="10253" width="7.85546875" customWidth="1"/>
    <col min="10255" max="10255" width="5.140625" customWidth="1"/>
    <col min="10256" max="10256" width="11.5703125" customWidth="1"/>
    <col min="10257" max="10257" width="9.28515625" customWidth="1"/>
    <col min="10265" max="10277" width="0" hidden="1" customWidth="1"/>
    <col min="10497" max="10497" width="5.42578125" customWidth="1"/>
    <col min="10498" max="10498" width="4.42578125" customWidth="1"/>
    <col min="10499" max="10499" width="8.28515625" customWidth="1"/>
    <col min="10500" max="10500" width="7.140625" customWidth="1"/>
    <col min="10501" max="10501" width="9.28515625" customWidth="1"/>
    <col min="10502" max="10502" width="7.140625" customWidth="1"/>
    <col min="10503" max="10503" width="9.28515625" customWidth="1"/>
    <col min="10504" max="10504" width="7.140625" customWidth="1"/>
    <col min="10505" max="10505" width="10.5703125" customWidth="1"/>
    <col min="10506" max="10506" width="7.85546875" customWidth="1"/>
    <col min="10507" max="10508" width="8.5703125" customWidth="1"/>
    <col min="10509" max="10509" width="7.85546875" customWidth="1"/>
    <col min="10511" max="10511" width="5.140625" customWidth="1"/>
    <col min="10512" max="10512" width="11.5703125" customWidth="1"/>
    <col min="10513" max="10513" width="9.28515625" customWidth="1"/>
    <col min="10521" max="10533" width="0" hidden="1" customWidth="1"/>
    <col min="10753" max="10753" width="5.42578125" customWidth="1"/>
    <col min="10754" max="10754" width="4.42578125" customWidth="1"/>
    <col min="10755" max="10755" width="8.28515625" customWidth="1"/>
    <col min="10756" max="10756" width="7.140625" customWidth="1"/>
    <col min="10757" max="10757" width="9.28515625" customWidth="1"/>
    <col min="10758" max="10758" width="7.140625" customWidth="1"/>
    <col min="10759" max="10759" width="9.28515625" customWidth="1"/>
    <col min="10760" max="10760" width="7.140625" customWidth="1"/>
    <col min="10761" max="10761" width="10.5703125" customWidth="1"/>
    <col min="10762" max="10762" width="7.85546875" customWidth="1"/>
    <col min="10763" max="10764" width="8.5703125" customWidth="1"/>
    <col min="10765" max="10765" width="7.85546875" customWidth="1"/>
    <col min="10767" max="10767" width="5.140625" customWidth="1"/>
    <col min="10768" max="10768" width="11.5703125" customWidth="1"/>
    <col min="10769" max="10769" width="9.28515625" customWidth="1"/>
    <col min="10777" max="10789" width="0" hidden="1" customWidth="1"/>
    <col min="11009" max="11009" width="5.42578125" customWidth="1"/>
    <col min="11010" max="11010" width="4.42578125" customWidth="1"/>
    <col min="11011" max="11011" width="8.28515625" customWidth="1"/>
    <col min="11012" max="11012" width="7.140625" customWidth="1"/>
    <col min="11013" max="11013" width="9.28515625" customWidth="1"/>
    <col min="11014" max="11014" width="7.140625" customWidth="1"/>
    <col min="11015" max="11015" width="9.28515625" customWidth="1"/>
    <col min="11016" max="11016" width="7.140625" customWidth="1"/>
    <col min="11017" max="11017" width="10.5703125" customWidth="1"/>
    <col min="11018" max="11018" width="7.85546875" customWidth="1"/>
    <col min="11019" max="11020" width="8.5703125" customWidth="1"/>
    <col min="11021" max="11021" width="7.85546875" customWidth="1"/>
    <col min="11023" max="11023" width="5.140625" customWidth="1"/>
    <col min="11024" max="11024" width="11.5703125" customWidth="1"/>
    <col min="11025" max="11025" width="9.28515625" customWidth="1"/>
    <col min="11033" max="11045" width="0" hidden="1" customWidth="1"/>
    <col min="11265" max="11265" width="5.42578125" customWidth="1"/>
    <col min="11266" max="11266" width="4.42578125" customWidth="1"/>
    <col min="11267" max="11267" width="8.28515625" customWidth="1"/>
    <col min="11268" max="11268" width="7.140625" customWidth="1"/>
    <col min="11269" max="11269" width="9.28515625" customWidth="1"/>
    <col min="11270" max="11270" width="7.140625" customWidth="1"/>
    <col min="11271" max="11271" width="9.28515625" customWidth="1"/>
    <col min="11272" max="11272" width="7.140625" customWidth="1"/>
    <col min="11273" max="11273" width="10.5703125" customWidth="1"/>
    <col min="11274" max="11274" width="7.85546875" customWidth="1"/>
    <col min="11275" max="11276" width="8.5703125" customWidth="1"/>
    <col min="11277" max="11277" width="7.85546875" customWidth="1"/>
    <col min="11279" max="11279" width="5.140625" customWidth="1"/>
    <col min="11280" max="11280" width="11.5703125" customWidth="1"/>
    <col min="11281" max="11281" width="9.28515625" customWidth="1"/>
    <col min="11289" max="11301" width="0" hidden="1" customWidth="1"/>
    <col min="11521" max="11521" width="5.42578125" customWidth="1"/>
    <col min="11522" max="11522" width="4.42578125" customWidth="1"/>
    <col min="11523" max="11523" width="8.28515625" customWidth="1"/>
    <col min="11524" max="11524" width="7.140625" customWidth="1"/>
    <col min="11525" max="11525" width="9.28515625" customWidth="1"/>
    <col min="11526" max="11526" width="7.140625" customWidth="1"/>
    <col min="11527" max="11527" width="9.28515625" customWidth="1"/>
    <col min="11528" max="11528" width="7.140625" customWidth="1"/>
    <col min="11529" max="11529" width="10.5703125" customWidth="1"/>
    <col min="11530" max="11530" width="7.85546875" customWidth="1"/>
    <col min="11531" max="11532" width="8.5703125" customWidth="1"/>
    <col min="11533" max="11533" width="7.85546875" customWidth="1"/>
    <col min="11535" max="11535" width="5.140625" customWidth="1"/>
    <col min="11536" max="11536" width="11.5703125" customWidth="1"/>
    <col min="11537" max="11537" width="9.28515625" customWidth="1"/>
    <col min="11545" max="11557" width="0" hidden="1" customWidth="1"/>
    <col min="11777" max="11777" width="5.42578125" customWidth="1"/>
    <col min="11778" max="11778" width="4.42578125" customWidth="1"/>
    <col min="11779" max="11779" width="8.28515625" customWidth="1"/>
    <col min="11780" max="11780" width="7.140625" customWidth="1"/>
    <col min="11781" max="11781" width="9.28515625" customWidth="1"/>
    <col min="11782" max="11782" width="7.140625" customWidth="1"/>
    <col min="11783" max="11783" width="9.28515625" customWidth="1"/>
    <col min="11784" max="11784" width="7.140625" customWidth="1"/>
    <col min="11785" max="11785" width="10.5703125" customWidth="1"/>
    <col min="11786" max="11786" width="7.85546875" customWidth="1"/>
    <col min="11787" max="11788" width="8.5703125" customWidth="1"/>
    <col min="11789" max="11789" width="7.85546875" customWidth="1"/>
    <col min="11791" max="11791" width="5.140625" customWidth="1"/>
    <col min="11792" max="11792" width="11.5703125" customWidth="1"/>
    <col min="11793" max="11793" width="9.28515625" customWidth="1"/>
    <col min="11801" max="11813" width="0" hidden="1" customWidth="1"/>
    <col min="12033" max="12033" width="5.42578125" customWidth="1"/>
    <col min="12034" max="12034" width="4.42578125" customWidth="1"/>
    <col min="12035" max="12035" width="8.28515625" customWidth="1"/>
    <col min="12036" max="12036" width="7.140625" customWidth="1"/>
    <col min="12037" max="12037" width="9.28515625" customWidth="1"/>
    <col min="12038" max="12038" width="7.140625" customWidth="1"/>
    <col min="12039" max="12039" width="9.28515625" customWidth="1"/>
    <col min="12040" max="12040" width="7.140625" customWidth="1"/>
    <col min="12041" max="12041" width="10.5703125" customWidth="1"/>
    <col min="12042" max="12042" width="7.85546875" customWidth="1"/>
    <col min="12043" max="12044" width="8.5703125" customWidth="1"/>
    <col min="12045" max="12045" width="7.85546875" customWidth="1"/>
    <col min="12047" max="12047" width="5.140625" customWidth="1"/>
    <col min="12048" max="12048" width="11.5703125" customWidth="1"/>
    <col min="12049" max="12049" width="9.28515625" customWidth="1"/>
    <col min="12057" max="12069" width="0" hidden="1" customWidth="1"/>
    <col min="12289" max="12289" width="5.42578125" customWidth="1"/>
    <col min="12290" max="12290" width="4.42578125" customWidth="1"/>
    <col min="12291" max="12291" width="8.28515625" customWidth="1"/>
    <col min="12292" max="12292" width="7.140625" customWidth="1"/>
    <col min="12293" max="12293" width="9.28515625" customWidth="1"/>
    <col min="12294" max="12294" width="7.140625" customWidth="1"/>
    <col min="12295" max="12295" width="9.28515625" customWidth="1"/>
    <col min="12296" max="12296" width="7.140625" customWidth="1"/>
    <col min="12297" max="12297" width="10.5703125" customWidth="1"/>
    <col min="12298" max="12298" width="7.85546875" customWidth="1"/>
    <col min="12299" max="12300" width="8.5703125" customWidth="1"/>
    <col min="12301" max="12301" width="7.85546875" customWidth="1"/>
    <col min="12303" max="12303" width="5.140625" customWidth="1"/>
    <col min="12304" max="12304" width="11.5703125" customWidth="1"/>
    <col min="12305" max="12305" width="9.28515625" customWidth="1"/>
    <col min="12313" max="12325" width="0" hidden="1" customWidth="1"/>
    <col min="12545" max="12545" width="5.42578125" customWidth="1"/>
    <col min="12546" max="12546" width="4.42578125" customWidth="1"/>
    <col min="12547" max="12547" width="8.28515625" customWidth="1"/>
    <col min="12548" max="12548" width="7.140625" customWidth="1"/>
    <col min="12549" max="12549" width="9.28515625" customWidth="1"/>
    <col min="12550" max="12550" width="7.140625" customWidth="1"/>
    <col min="12551" max="12551" width="9.28515625" customWidth="1"/>
    <col min="12552" max="12552" width="7.140625" customWidth="1"/>
    <col min="12553" max="12553" width="10.5703125" customWidth="1"/>
    <col min="12554" max="12554" width="7.85546875" customWidth="1"/>
    <col min="12555" max="12556" width="8.5703125" customWidth="1"/>
    <col min="12557" max="12557" width="7.85546875" customWidth="1"/>
    <col min="12559" max="12559" width="5.140625" customWidth="1"/>
    <col min="12560" max="12560" width="11.5703125" customWidth="1"/>
    <col min="12561" max="12561" width="9.28515625" customWidth="1"/>
    <col min="12569" max="12581" width="0" hidden="1" customWidth="1"/>
    <col min="12801" max="12801" width="5.42578125" customWidth="1"/>
    <col min="12802" max="12802" width="4.42578125" customWidth="1"/>
    <col min="12803" max="12803" width="8.28515625" customWidth="1"/>
    <col min="12804" max="12804" width="7.140625" customWidth="1"/>
    <col min="12805" max="12805" width="9.28515625" customWidth="1"/>
    <col min="12806" max="12806" width="7.140625" customWidth="1"/>
    <col min="12807" max="12807" width="9.28515625" customWidth="1"/>
    <col min="12808" max="12808" width="7.140625" customWidth="1"/>
    <col min="12809" max="12809" width="10.5703125" customWidth="1"/>
    <col min="12810" max="12810" width="7.85546875" customWidth="1"/>
    <col min="12811" max="12812" width="8.5703125" customWidth="1"/>
    <col min="12813" max="12813" width="7.85546875" customWidth="1"/>
    <col min="12815" max="12815" width="5.140625" customWidth="1"/>
    <col min="12816" max="12816" width="11.5703125" customWidth="1"/>
    <col min="12817" max="12817" width="9.28515625" customWidth="1"/>
    <col min="12825" max="12837" width="0" hidden="1" customWidth="1"/>
    <col min="13057" max="13057" width="5.42578125" customWidth="1"/>
    <col min="13058" max="13058" width="4.42578125" customWidth="1"/>
    <col min="13059" max="13059" width="8.28515625" customWidth="1"/>
    <col min="13060" max="13060" width="7.140625" customWidth="1"/>
    <col min="13061" max="13061" width="9.28515625" customWidth="1"/>
    <col min="13062" max="13062" width="7.140625" customWidth="1"/>
    <col min="13063" max="13063" width="9.28515625" customWidth="1"/>
    <col min="13064" max="13064" width="7.140625" customWidth="1"/>
    <col min="13065" max="13065" width="10.5703125" customWidth="1"/>
    <col min="13066" max="13066" width="7.85546875" customWidth="1"/>
    <col min="13067" max="13068" width="8.5703125" customWidth="1"/>
    <col min="13069" max="13069" width="7.85546875" customWidth="1"/>
    <col min="13071" max="13071" width="5.140625" customWidth="1"/>
    <col min="13072" max="13072" width="11.5703125" customWidth="1"/>
    <col min="13073" max="13073" width="9.28515625" customWidth="1"/>
    <col min="13081" max="13093" width="0" hidden="1" customWidth="1"/>
    <col min="13313" max="13313" width="5.42578125" customWidth="1"/>
    <col min="13314" max="13314" width="4.42578125" customWidth="1"/>
    <col min="13315" max="13315" width="8.28515625" customWidth="1"/>
    <col min="13316" max="13316" width="7.140625" customWidth="1"/>
    <col min="13317" max="13317" width="9.28515625" customWidth="1"/>
    <col min="13318" max="13318" width="7.140625" customWidth="1"/>
    <col min="13319" max="13319" width="9.28515625" customWidth="1"/>
    <col min="13320" max="13320" width="7.140625" customWidth="1"/>
    <col min="13321" max="13321" width="10.5703125" customWidth="1"/>
    <col min="13322" max="13322" width="7.85546875" customWidth="1"/>
    <col min="13323" max="13324" width="8.5703125" customWidth="1"/>
    <col min="13325" max="13325" width="7.85546875" customWidth="1"/>
    <col min="13327" max="13327" width="5.140625" customWidth="1"/>
    <col min="13328" max="13328" width="11.5703125" customWidth="1"/>
    <col min="13329" max="13329" width="9.28515625" customWidth="1"/>
    <col min="13337" max="13349" width="0" hidden="1" customWidth="1"/>
    <col min="13569" max="13569" width="5.42578125" customWidth="1"/>
    <col min="13570" max="13570" width="4.42578125" customWidth="1"/>
    <col min="13571" max="13571" width="8.28515625" customWidth="1"/>
    <col min="13572" max="13572" width="7.140625" customWidth="1"/>
    <col min="13573" max="13573" width="9.28515625" customWidth="1"/>
    <col min="13574" max="13574" width="7.140625" customWidth="1"/>
    <col min="13575" max="13575" width="9.28515625" customWidth="1"/>
    <col min="13576" max="13576" width="7.140625" customWidth="1"/>
    <col min="13577" max="13577" width="10.5703125" customWidth="1"/>
    <col min="13578" max="13578" width="7.85546875" customWidth="1"/>
    <col min="13579" max="13580" width="8.5703125" customWidth="1"/>
    <col min="13581" max="13581" width="7.85546875" customWidth="1"/>
    <col min="13583" max="13583" width="5.140625" customWidth="1"/>
    <col min="13584" max="13584" width="11.5703125" customWidth="1"/>
    <col min="13585" max="13585" width="9.28515625" customWidth="1"/>
    <col min="13593" max="13605" width="0" hidden="1" customWidth="1"/>
    <col min="13825" max="13825" width="5.42578125" customWidth="1"/>
    <col min="13826" max="13826" width="4.42578125" customWidth="1"/>
    <col min="13827" max="13827" width="8.28515625" customWidth="1"/>
    <col min="13828" max="13828" width="7.140625" customWidth="1"/>
    <col min="13829" max="13829" width="9.28515625" customWidth="1"/>
    <col min="13830" max="13830" width="7.140625" customWidth="1"/>
    <col min="13831" max="13831" width="9.28515625" customWidth="1"/>
    <col min="13832" max="13832" width="7.140625" customWidth="1"/>
    <col min="13833" max="13833" width="10.5703125" customWidth="1"/>
    <col min="13834" max="13834" width="7.85546875" customWidth="1"/>
    <col min="13835" max="13836" width="8.5703125" customWidth="1"/>
    <col min="13837" max="13837" width="7.85546875" customWidth="1"/>
    <col min="13839" max="13839" width="5.140625" customWidth="1"/>
    <col min="13840" max="13840" width="11.5703125" customWidth="1"/>
    <col min="13841" max="13841" width="9.28515625" customWidth="1"/>
    <col min="13849" max="13861" width="0" hidden="1" customWidth="1"/>
    <col min="14081" max="14081" width="5.42578125" customWidth="1"/>
    <col min="14082" max="14082" width="4.42578125" customWidth="1"/>
    <col min="14083" max="14083" width="8.28515625" customWidth="1"/>
    <col min="14084" max="14084" width="7.140625" customWidth="1"/>
    <col min="14085" max="14085" width="9.28515625" customWidth="1"/>
    <col min="14086" max="14086" width="7.140625" customWidth="1"/>
    <col min="14087" max="14087" width="9.28515625" customWidth="1"/>
    <col min="14088" max="14088" width="7.140625" customWidth="1"/>
    <col min="14089" max="14089" width="10.5703125" customWidth="1"/>
    <col min="14090" max="14090" width="7.85546875" customWidth="1"/>
    <col min="14091" max="14092" width="8.5703125" customWidth="1"/>
    <col min="14093" max="14093" width="7.85546875" customWidth="1"/>
    <col min="14095" max="14095" width="5.140625" customWidth="1"/>
    <col min="14096" max="14096" width="11.5703125" customWidth="1"/>
    <col min="14097" max="14097" width="9.28515625" customWidth="1"/>
    <col min="14105" max="14117" width="0" hidden="1" customWidth="1"/>
    <col min="14337" max="14337" width="5.42578125" customWidth="1"/>
    <col min="14338" max="14338" width="4.42578125" customWidth="1"/>
    <col min="14339" max="14339" width="8.28515625" customWidth="1"/>
    <col min="14340" max="14340" width="7.140625" customWidth="1"/>
    <col min="14341" max="14341" width="9.28515625" customWidth="1"/>
    <col min="14342" max="14342" width="7.140625" customWidth="1"/>
    <col min="14343" max="14343" width="9.28515625" customWidth="1"/>
    <col min="14344" max="14344" width="7.140625" customWidth="1"/>
    <col min="14345" max="14345" width="10.5703125" customWidth="1"/>
    <col min="14346" max="14346" width="7.85546875" customWidth="1"/>
    <col min="14347" max="14348" width="8.5703125" customWidth="1"/>
    <col min="14349" max="14349" width="7.85546875" customWidth="1"/>
    <col min="14351" max="14351" width="5.140625" customWidth="1"/>
    <col min="14352" max="14352" width="11.5703125" customWidth="1"/>
    <col min="14353" max="14353" width="9.28515625" customWidth="1"/>
    <col min="14361" max="14373" width="0" hidden="1" customWidth="1"/>
    <col min="14593" max="14593" width="5.42578125" customWidth="1"/>
    <col min="14594" max="14594" width="4.42578125" customWidth="1"/>
    <col min="14595" max="14595" width="8.28515625" customWidth="1"/>
    <col min="14596" max="14596" width="7.140625" customWidth="1"/>
    <col min="14597" max="14597" width="9.28515625" customWidth="1"/>
    <col min="14598" max="14598" width="7.140625" customWidth="1"/>
    <col min="14599" max="14599" width="9.28515625" customWidth="1"/>
    <col min="14600" max="14600" width="7.140625" customWidth="1"/>
    <col min="14601" max="14601" width="10.5703125" customWidth="1"/>
    <col min="14602" max="14602" width="7.85546875" customWidth="1"/>
    <col min="14603" max="14604" width="8.5703125" customWidth="1"/>
    <col min="14605" max="14605" width="7.85546875" customWidth="1"/>
    <col min="14607" max="14607" width="5.140625" customWidth="1"/>
    <col min="14608" max="14608" width="11.5703125" customWidth="1"/>
    <col min="14609" max="14609" width="9.28515625" customWidth="1"/>
    <col min="14617" max="14629" width="0" hidden="1" customWidth="1"/>
    <col min="14849" max="14849" width="5.42578125" customWidth="1"/>
    <col min="14850" max="14850" width="4.42578125" customWidth="1"/>
    <col min="14851" max="14851" width="8.28515625" customWidth="1"/>
    <col min="14852" max="14852" width="7.140625" customWidth="1"/>
    <col min="14853" max="14853" width="9.28515625" customWidth="1"/>
    <col min="14854" max="14854" width="7.140625" customWidth="1"/>
    <col min="14855" max="14855" width="9.28515625" customWidth="1"/>
    <col min="14856" max="14856" width="7.140625" customWidth="1"/>
    <col min="14857" max="14857" width="10.5703125" customWidth="1"/>
    <col min="14858" max="14858" width="7.85546875" customWidth="1"/>
    <col min="14859" max="14860" width="8.5703125" customWidth="1"/>
    <col min="14861" max="14861" width="7.85546875" customWidth="1"/>
    <col min="14863" max="14863" width="5.140625" customWidth="1"/>
    <col min="14864" max="14864" width="11.5703125" customWidth="1"/>
    <col min="14865" max="14865" width="9.28515625" customWidth="1"/>
    <col min="14873" max="14885" width="0" hidden="1" customWidth="1"/>
    <col min="15105" max="15105" width="5.42578125" customWidth="1"/>
    <col min="15106" max="15106" width="4.42578125" customWidth="1"/>
    <col min="15107" max="15107" width="8.28515625" customWidth="1"/>
    <col min="15108" max="15108" width="7.140625" customWidth="1"/>
    <col min="15109" max="15109" width="9.28515625" customWidth="1"/>
    <col min="15110" max="15110" width="7.140625" customWidth="1"/>
    <col min="15111" max="15111" width="9.28515625" customWidth="1"/>
    <col min="15112" max="15112" width="7.140625" customWidth="1"/>
    <col min="15113" max="15113" width="10.5703125" customWidth="1"/>
    <col min="15114" max="15114" width="7.85546875" customWidth="1"/>
    <col min="15115" max="15116" width="8.5703125" customWidth="1"/>
    <col min="15117" max="15117" width="7.85546875" customWidth="1"/>
    <col min="15119" max="15119" width="5.140625" customWidth="1"/>
    <col min="15120" max="15120" width="11.5703125" customWidth="1"/>
    <col min="15121" max="15121" width="9.28515625" customWidth="1"/>
    <col min="15129" max="15141" width="0" hidden="1" customWidth="1"/>
    <col min="15361" max="15361" width="5.42578125" customWidth="1"/>
    <col min="15362" max="15362" width="4.42578125" customWidth="1"/>
    <col min="15363" max="15363" width="8.28515625" customWidth="1"/>
    <col min="15364" max="15364" width="7.140625" customWidth="1"/>
    <col min="15365" max="15365" width="9.28515625" customWidth="1"/>
    <col min="15366" max="15366" width="7.140625" customWidth="1"/>
    <col min="15367" max="15367" width="9.28515625" customWidth="1"/>
    <col min="15368" max="15368" width="7.140625" customWidth="1"/>
    <col min="15369" max="15369" width="10.5703125" customWidth="1"/>
    <col min="15370" max="15370" width="7.85546875" customWidth="1"/>
    <col min="15371" max="15372" width="8.5703125" customWidth="1"/>
    <col min="15373" max="15373" width="7.85546875" customWidth="1"/>
    <col min="15375" max="15375" width="5.140625" customWidth="1"/>
    <col min="15376" max="15376" width="11.5703125" customWidth="1"/>
    <col min="15377" max="15377" width="9.28515625" customWidth="1"/>
    <col min="15385" max="15397" width="0" hidden="1" customWidth="1"/>
    <col min="15617" max="15617" width="5.42578125" customWidth="1"/>
    <col min="15618" max="15618" width="4.42578125" customWidth="1"/>
    <col min="15619" max="15619" width="8.28515625" customWidth="1"/>
    <col min="15620" max="15620" width="7.140625" customWidth="1"/>
    <col min="15621" max="15621" width="9.28515625" customWidth="1"/>
    <col min="15622" max="15622" width="7.140625" customWidth="1"/>
    <col min="15623" max="15623" width="9.28515625" customWidth="1"/>
    <col min="15624" max="15624" width="7.140625" customWidth="1"/>
    <col min="15625" max="15625" width="10.5703125" customWidth="1"/>
    <col min="15626" max="15626" width="7.85546875" customWidth="1"/>
    <col min="15627" max="15628" width="8.5703125" customWidth="1"/>
    <col min="15629" max="15629" width="7.85546875" customWidth="1"/>
    <col min="15631" max="15631" width="5.140625" customWidth="1"/>
    <col min="15632" max="15632" width="11.5703125" customWidth="1"/>
    <col min="15633" max="15633" width="9.28515625" customWidth="1"/>
    <col min="15641" max="15653" width="0" hidden="1" customWidth="1"/>
    <col min="15873" max="15873" width="5.42578125" customWidth="1"/>
    <col min="15874" max="15874" width="4.42578125" customWidth="1"/>
    <col min="15875" max="15875" width="8.28515625" customWidth="1"/>
    <col min="15876" max="15876" width="7.140625" customWidth="1"/>
    <col min="15877" max="15877" width="9.28515625" customWidth="1"/>
    <col min="15878" max="15878" width="7.140625" customWidth="1"/>
    <col min="15879" max="15879" width="9.28515625" customWidth="1"/>
    <col min="15880" max="15880" width="7.140625" customWidth="1"/>
    <col min="15881" max="15881" width="10.5703125" customWidth="1"/>
    <col min="15882" max="15882" width="7.85546875" customWidth="1"/>
    <col min="15883" max="15884" width="8.5703125" customWidth="1"/>
    <col min="15885" max="15885" width="7.85546875" customWidth="1"/>
    <col min="15887" max="15887" width="5.140625" customWidth="1"/>
    <col min="15888" max="15888" width="11.5703125" customWidth="1"/>
    <col min="15889" max="15889" width="9.28515625" customWidth="1"/>
    <col min="15897" max="15909" width="0" hidden="1" customWidth="1"/>
    <col min="16129" max="16129" width="5.42578125" customWidth="1"/>
    <col min="16130" max="16130" width="4.42578125" customWidth="1"/>
    <col min="16131" max="16131" width="8.28515625" customWidth="1"/>
    <col min="16132" max="16132" width="7.140625" customWidth="1"/>
    <col min="16133" max="16133" width="9.28515625" customWidth="1"/>
    <col min="16134" max="16134" width="7.140625" customWidth="1"/>
    <col min="16135" max="16135" width="9.28515625" customWidth="1"/>
    <col min="16136" max="16136" width="7.140625" customWidth="1"/>
    <col min="16137" max="16137" width="10.5703125" customWidth="1"/>
    <col min="16138" max="16138" width="7.85546875" customWidth="1"/>
    <col min="16139" max="16140" width="8.5703125" customWidth="1"/>
    <col min="16141" max="16141" width="7.85546875" customWidth="1"/>
    <col min="16143" max="16143" width="5.140625" customWidth="1"/>
    <col min="16144" max="16144" width="11.5703125" customWidth="1"/>
    <col min="16145" max="16145" width="9.28515625" customWidth="1"/>
    <col min="16153" max="16165" width="0" hidden="1" customWidth="1"/>
  </cols>
  <sheetData>
    <row r="1" spans="1:37" ht="26.25" x14ac:dyDescent="0.2">
      <c r="A1" s="324" t="str">
        <f>[2]Altalanos!$A$6</f>
        <v>Korosztályos Budapest Csapatbajnokság 2026</v>
      </c>
      <c r="B1" s="324"/>
      <c r="C1" s="324"/>
      <c r="D1" s="324"/>
      <c r="E1" s="324"/>
      <c r="F1" s="324"/>
      <c r="G1" s="2"/>
      <c r="H1" s="5" t="s">
        <v>47</v>
      </c>
      <c r="I1" s="3"/>
      <c r="J1" s="4"/>
      <c r="L1" s="6"/>
      <c r="M1" s="7"/>
      <c r="N1" s="175"/>
      <c r="O1" s="175" t="s">
        <v>0</v>
      </c>
      <c r="P1" s="175"/>
      <c r="Q1" s="173"/>
      <c r="R1" s="175"/>
      <c r="AB1" s="10" t="e">
        <f>IF(Y5=1,CONCATENATE(VLOOKUP(Y3,AA16:AH27,2)),CONCATENATE(VLOOKUP(Y3,AA2:AK13,2)))</f>
        <v>#N/A</v>
      </c>
      <c r="AC1" s="10" t="e">
        <f>IF(Y5=1,CONCATENATE(VLOOKUP(Y3,AA16:AK27,3)),CONCATENATE(VLOOKUP(Y3,AA2:AK13,3)))</f>
        <v>#N/A</v>
      </c>
      <c r="AD1" s="10" t="e">
        <f>IF(Y5=1,CONCATENATE(VLOOKUP(Y3,AA16:AK27,4)),CONCATENATE(VLOOKUP(Y3,AA2:AK13,4)))</f>
        <v>#N/A</v>
      </c>
      <c r="AE1" s="10" t="e">
        <f>IF(Y5=1,CONCATENATE(VLOOKUP(Y3,AA16:AK27,5)),CONCATENATE(VLOOKUP(Y3,AA2:AK13,5)))</f>
        <v>#N/A</v>
      </c>
      <c r="AF1" s="10" t="e">
        <f>IF(Y5=1,CONCATENATE(VLOOKUP(Y3,AA16:AK27,6)),CONCATENATE(VLOOKUP(Y3,AA2:AK13,6)))</f>
        <v>#N/A</v>
      </c>
      <c r="AG1" s="10" t="e">
        <f>IF(Y5=1,CONCATENATE(VLOOKUP(Y3,AA16:AK27,7)),CONCATENATE(VLOOKUP(Y3,AA2:AK13,7)))</f>
        <v>#N/A</v>
      </c>
      <c r="AH1" s="10" t="e">
        <f>IF(Y5=1,CONCATENATE(VLOOKUP(Y3,AA16:AK27,8)),CONCATENATE(VLOOKUP(Y3,AA2:AK13,8)))</f>
        <v>#N/A</v>
      </c>
      <c r="AI1" s="10" t="e">
        <f>IF(Y5=1,CONCATENATE(VLOOKUP(Y3,AA16:AK27,9)),CONCATENATE(VLOOKUP(Y3,AA2:AK13,9)))</f>
        <v>#N/A</v>
      </c>
      <c r="AJ1" s="10" t="e">
        <f>IF(Y5=1,CONCATENATE(VLOOKUP(Y3,AA16:AK27,10)),CONCATENATE(VLOOKUP(Y3,AA2:AK13,10)))</f>
        <v>#N/A</v>
      </c>
      <c r="AK1" s="10" t="e">
        <f>IF(Y5=1,CONCATENATE(VLOOKUP(Y3,AA16:AK27,11)),CONCATENATE(VLOOKUP(Y3,AA2:AK13,11)))</f>
        <v>#N/A</v>
      </c>
    </row>
    <row r="2" spans="1:37" x14ac:dyDescent="0.2">
      <c r="A2" s="12" t="s">
        <v>1</v>
      </c>
      <c r="B2" s="13"/>
      <c r="C2" s="13"/>
      <c r="D2" s="13"/>
      <c r="E2" s="258" t="str">
        <f>[2]Altalanos!$C$8</f>
        <v>L12</v>
      </c>
      <c r="F2" s="13"/>
      <c r="G2" s="14"/>
      <c r="H2" s="15"/>
      <c r="I2" s="15"/>
      <c r="J2" s="16"/>
      <c r="K2" s="6"/>
      <c r="L2" s="6"/>
      <c r="M2" s="6"/>
      <c r="N2" s="184"/>
      <c r="O2" s="183"/>
      <c r="P2" s="184"/>
      <c r="Q2" s="183"/>
      <c r="R2" s="184"/>
      <c r="Y2" s="19"/>
      <c r="Z2" s="20"/>
      <c r="AA2" s="20" t="s">
        <v>2</v>
      </c>
      <c r="AB2" s="21">
        <v>150</v>
      </c>
      <c r="AC2" s="21">
        <v>120</v>
      </c>
      <c r="AD2" s="21">
        <v>100</v>
      </c>
      <c r="AE2" s="21">
        <v>80</v>
      </c>
      <c r="AF2" s="21">
        <v>70</v>
      </c>
      <c r="AG2" s="21">
        <v>60</v>
      </c>
      <c r="AH2" s="21">
        <v>55</v>
      </c>
      <c r="AI2" s="21">
        <v>50</v>
      </c>
      <c r="AJ2" s="21">
        <v>45</v>
      </c>
      <c r="AK2" s="21">
        <v>40</v>
      </c>
    </row>
    <row r="3" spans="1:37" x14ac:dyDescent="0.2">
      <c r="A3" s="23" t="s">
        <v>3</v>
      </c>
      <c r="B3" s="23"/>
      <c r="C3" s="23"/>
      <c r="D3" s="23"/>
      <c r="E3" s="23" t="s">
        <v>4</v>
      </c>
      <c r="F3" s="23"/>
      <c r="G3" s="23"/>
      <c r="H3" s="23" t="s">
        <v>5</v>
      </c>
      <c r="I3" s="23"/>
      <c r="J3" s="24"/>
      <c r="K3" s="23"/>
      <c r="L3" s="25" t="s">
        <v>6</v>
      </c>
      <c r="M3" s="23"/>
      <c r="N3" s="259"/>
      <c r="O3" s="260"/>
      <c r="P3" s="259"/>
      <c r="Q3" s="260"/>
      <c r="R3" s="261"/>
      <c r="Y3" s="20">
        <f>IF(H4="OB","A",IF(H4="IX","W",H4))</f>
        <v>0</v>
      </c>
      <c r="Z3" s="20"/>
      <c r="AA3" s="20" t="s">
        <v>8</v>
      </c>
      <c r="AB3" s="21">
        <v>120</v>
      </c>
      <c r="AC3" s="21">
        <v>90</v>
      </c>
      <c r="AD3" s="21">
        <v>65</v>
      </c>
      <c r="AE3" s="21">
        <v>55</v>
      </c>
      <c r="AF3" s="21">
        <v>50</v>
      </c>
      <c r="AG3" s="21">
        <v>45</v>
      </c>
      <c r="AH3" s="21">
        <v>40</v>
      </c>
      <c r="AI3" s="21">
        <v>35</v>
      </c>
      <c r="AJ3" s="21">
        <v>25</v>
      </c>
      <c r="AK3" s="21">
        <v>20</v>
      </c>
    </row>
    <row r="4" spans="1:37" ht="13.5" thickBot="1" x14ac:dyDescent="0.25">
      <c r="A4" s="313" t="str">
        <f>[2]Altalanos!$A$10</f>
        <v>2026-06-20 - 2026-07-02</v>
      </c>
      <c r="B4" s="313"/>
      <c r="C4" s="313"/>
      <c r="D4" s="28"/>
      <c r="E4" s="29" t="str">
        <f>[2]Altalanos!$C$10</f>
        <v>Budapest</v>
      </c>
      <c r="F4" s="29"/>
      <c r="G4" s="29"/>
      <c r="H4" s="32"/>
      <c r="I4" s="29"/>
      <c r="J4" s="31"/>
      <c r="K4" s="32"/>
      <c r="L4" s="34" t="str">
        <f>[2]Altalanos!$E$10</f>
        <v>Kovács Annamária</v>
      </c>
      <c r="M4" s="32"/>
      <c r="N4" s="262"/>
      <c r="O4" s="263"/>
      <c r="P4" s="264" t="s">
        <v>54</v>
      </c>
      <c r="Q4" s="21" t="s">
        <v>55</v>
      </c>
      <c r="R4" s="21" t="s">
        <v>56</v>
      </c>
      <c r="S4" s="265"/>
      <c r="Y4" s="20"/>
      <c r="Z4" s="20"/>
      <c r="AA4" s="20" t="s">
        <v>18</v>
      </c>
      <c r="AB4" s="21">
        <v>90</v>
      </c>
      <c r="AC4" s="21">
        <v>60</v>
      </c>
      <c r="AD4" s="21">
        <v>45</v>
      </c>
      <c r="AE4" s="21">
        <v>34</v>
      </c>
      <c r="AF4" s="21">
        <v>27</v>
      </c>
      <c r="AG4" s="21">
        <v>22</v>
      </c>
      <c r="AH4" s="21">
        <v>18</v>
      </c>
      <c r="AI4" s="21">
        <v>15</v>
      </c>
      <c r="AJ4" s="21">
        <v>12</v>
      </c>
      <c r="AK4" s="21">
        <v>9</v>
      </c>
    </row>
    <row r="5" spans="1:37" x14ac:dyDescent="0.2">
      <c r="A5" s="266"/>
      <c r="B5" s="266" t="s">
        <v>57</v>
      </c>
      <c r="C5" s="267" t="s">
        <v>58</v>
      </c>
      <c r="D5" s="266" t="s">
        <v>10</v>
      </c>
      <c r="E5" s="266" t="s">
        <v>59</v>
      </c>
      <c r="F5" s="266"/>
      <c r="G5" s="266" t="s">
        <v>60</v>
      </c>
      <c r="H5" s="266"/>
      <c r="I5" s="266" t="s">
        <v>14</v>
      </c>
      <c r="J5" s="266"/>
      <c r="K5" s="268" t="s">
        <v>61</v>
      </c>
      <c r="L5" s="268" t="s">
        <v>62</v>
      </c>
      <c r="M5" s="268" t="s">
        <v>63</v>
      </c>
      <c r="P5" s="269" t="s">
        <v>64</v>
      </c>
      <c r="Q5" s="270" t="s">
        <v>65</v>
      </c>
      <c r="R5" s="270" t="s">
        <v>66</v>
      </c>
      <c r="S5" s="265"/>
      <c r="Y5" s="20">
        <f>IF(OR([2]Altalanos!$A$8="F1",[2]Altalanos!$A$8="F2",[2]Altalanos!$A$8="N1",[2]Altalanos!$A$8="N2"),1,2)</f>
        <v>2</v>
      </c>
      <c r="Z5" s="20"/>
      <c r="AA5" s="20" t="s">
        <v>19</v>
      </c>
      <c r="AB5" s="21">
        <v>60</v>
      </c>
      <c r="AC5" s="21">
        <v>40</v>
      </c>
      <c r="AD5" s="21">
        <v>30</v>
      </c>
      <c r="AE5" s="21">
        <v>20</v>
      </c>
      <c r="AF5" s="21">
        <v>18</v>
      </c>
      <c r="AG5" s="21">
        <v>15</v>
      </c>
      <c r="AH5" s="21">
        <v>12</v>
      </c>
      <c r="AI5" s="21">
        <v>10</v>
      </c>
      <c r="AJ5" s="21">
        <v>8</v>
      </c>
      <c r="AK5" s="21">
        <v>6</v>
      </c>
    </row>
    <row r="6" spans="1:37" x14ac:dyDescent="0.2">
      <c r="A6" s="171"/>
      <c r="B6" s="171"/>
      <c r="C6" s="22"/>
      <c r="D6" s="171"/>
      <c r="E6" s="171"/>
      <c r="F6" s="171"/>
      <c r="G6" s="171"/>
      <c r="H6" s="171"/>
      <c r="I6" s="171"/>
      <c r="J6" s="171"/>
      <c r="K6" s="171"/>
      <c r="L6" s="171"/>
      <c r="M6" s="171"/>
      <c r="P6" s="271" t="s">
        <v>67</v>
      </c>
      <c r="Q6" s="272" t="s">
        <v>68</v>
      </c>
      <c r="R6" s="272" t="s">
        <v>69</v>
      </c>
      <c r="S6" s="265"/>
      <c r="Y6" s="20"/>
      <c r="Z6" s="20"/>
      <c r="AA6" s="20" t="s">
        <v>20</v>
      </c>
      <c r="AB6" s="21">
        <v>40</v>
      </c>
      <c r="AC6" s="21">
        <v>25</v>
      </c>
      <c r="AD6" s="21">
        <v>18</v>
      </c>
      <c r="AE6" s="21">
        <v>13</v>
      </c>
      <c r="AF6" s="21">
        <v>10</v>
      </c>
      <c r="AG6" s="21">
        <v>8</v>
      </c>
      <c r="AH6" s="21">
        <v>6</v>
      </c>
      <c r="AI6" s="21">
        <v>5</v>
      </c>
      <c r="AJ6" s="21">
        <v>4</v>
      </c>
      <c r="AK6" s="21">
        <v>3</v>
      </c>
    </row>
    <row r="7" spans="1:37" x14ac:dyDescent="0.2">
      <c r="A7" s="273" t="s">
        <v>2</v>
      </c>
      <c r="B7" s="274">
        <v>1</v>
      </c>
      <c r="C7" s="275">
        <f>IF($B7="","",VLOOKUP($B7,[2]L12_Lista!$A$7:$O$22,5))</f>
        <v>0</v>
      </c>
      <c r="D7" s="275">
        <f>IF($B7="","",VLOOKUP($B7,[2]L12_Lista!$A$7:$O$22,15))</f>
        <v>0</v>
      </c>
      <c r="E7" s="323" t="str">
        <f>UPPER(IF($B7="","",VLOOKUP($B7,[2]L12_Lista!$A$7:$O$22,2)))</f>
        <v>PG TENISZ</v>
      </c>
      <c r="F7" s="323"/>
      <c r="G7" s="323">
        <f>IF($B7="","",VLOOKUP($B7,[2]L12_Lista!$A$7:$O$22,3))</f>
        <v>0</v>
      </c>
      <c r="H7" s="323"/>
      <c r="I7" s="276">
        <f>IF($B7="","",VLOOKUP($B7,[2]L12_Lista!$A$7:$O$22,4))</f>
        <v>0</v>
      </c>
      <c r="J7" s="171"/>
      <c r="K7" s="277" t="s">
        <v>110</v>
      </c>
      <c r="L7" s="278" t="e">
        <f>IF(K7="","",CONCATENATE(VLOOKUP($Y$3,$AB$1:$AK$1,K7)," pont"))</f>
        <v>#N/A</v>
      </c>
      <c r="M7" s="279"/>
      <c r="P7" s="264" t="s">
        <v>70</v>
      </c>
      <c r="Q7" s="21" t="s">
        <v>71</v>
      </c>
      <c r="R7" s="21" t="s">
        <v>72</v>
      </c>
      <c r="Y7" s="20"/>
      <c r="Z7" s="20"/>
      <c r="AA7" s="20" t="s">
        <v>22</v>
      </c>
      <c r="AB7" s="21">
        <v>25</v>
      </c>
      <c r="AC7" s="21">
        <v>15</v>
      </c>
      <c r="AD7" s="21">
        <v>13</v>
      </c>
      <c r="AE7" s="21">
        <v>8</v>
      </c>
      <c r="AF7" s="21">
        <v>6</v>
      </c>
      <c r="AG7" s="21">
        <v>4</v>
      </c>
      <c r="AH7" s="21">
        <v>3</v>
      </c>
      <c r="AI7" s="21">
        <v>2</v>
      </c>
      <c r="AJ7" s="21">
        <v>1</v>
      </c>
      <c r="AK7" s="21">
        <v>0</v>
      </c>
    </row>
    <row r="8" spans="1:37" x14ac:dyDescent="0.2">
      <c r="A8" s="273"/>
      <c r="B8" s="280"/>
      <c r="C8" s="281"/>
      <c r="D8" s="281"/>
      <c r="E8" s="281"/>
      <c r="F8" s="281"/>
      <c r="G8" s="281"/>
      <c r="H8" s="281"/>
      <c r="I8" s="281"/>
      <c r="J8" s="171"/>
      <c r="K8" s="273"/>
      <c r="L8" s="273"/>
      <c r="M8" s="282"/>
      <c r="P8" s="269" t="s">
        <v>73</v>
      </c>
      <c r="Q8" s="270" t="s">
        <v>74</v>
      </c>
      <c r="R8" s="270" t="s">
        <v>75</v>
      </c>
      <c r="Y8" s="20"/>
      <c r="Z8" s="20"/>
      <c r="AA8" s="20" t="s">
        <v>24</v>
      </c>
      <c r="AB8" s="21">
        <v>15</v>
      </c>
      <c r="AC8" s="21">
        <v>10</v>
      </c>
      <c r="AD8" s="21">
        <v>7</v>
      </c>
      <c r="AE8" s="21">
        <v>5</v>
      </c>
      <c r="AF8" s="21">
        <v>4</v>
      </c>
      <c r="AG8" s="21">
        <v>3</v>
      </c>
      <c r="AH8" s="21">
        <v>2</v>
      </c>
      <c r="AI8" s="21">
        <v>1</v>
      </c>
      <c r="AJ8" s="21">
        <v>0</v>
      </c>
      <c r="AK8" s="21">
        <v>0</v>
      </c>
    </row>
    <row r="9" spans="1:37" x14ac:dyDescent="0.2">
      <c r="A9" s="273" t="s">
        <v>7</v>
      </c>
      <c r="B9" s="274">
        <v>2</v>
      </c>
      <c r="C9" s="275">
        <f>IF($B9="","",VLOOKUP($B9,[2]L12_Lista!$A$7:$O$22,5))</f>
        <v>0</v>
      </c>
      <c r="D9" s="275">
        <f>IF($B9="","",VLOOKUP($B9,[2]L12_Lista!$A$7:$O$22,15))</f>
        <v>0</v>
      </c>
      <c r="E9" s="323" t="str">
        <f>UPPER(IF($B9="","",VLOOKUP($B9,[2]L12_Lista!$A$7:$O$22,2)))</f>
        <v xml:space="preserve">VASAS SC </v>
      </c>
      <c r="F9" s="323"/>
      <c r="G9" s="323">
        <f>IF($B9="","",VLOOKUP($B9,[2]L12_Lista!$A$7:$O$22,3))</f>
        <v>0</v>
      </c>
      <c r="H9" s="323"/>
      <c r="I9" s="276">
        <f>IF($B9="","",VLOOKUP($B9,[2]L12_Lista!$A$7:$O$22,4))</f>
        <v>0</v>
      </c>
      <c r="J9" s="171"/>
      <c r="K9" s="277" t="s">
        <v>111</v>
      </c>
      <c r="L9" s="278"/>
      <c r="M9" s="279"/>
      <c r="Y9" s="20"/>
      <c r="Z9" s="20"/>
      <c r="AA9" s="20" t="s">
        <v>25</v>
      </c>
      <c r="AB9" s="21">
        <v>10</v>
      </c>
      <c r="AC9" s="21">
        <v>6</v>
      </c>
      <c r="AD9" s="21">
        <v>4</v>
      </c>
      <c r="AE9" s="21">
        <v>2</v>
      </c>
      <c r="AF9" s="21">
        <v>1</v>
      </c>
      <c r="AG9" s="21">
        <v>0</v>
      </c>
      <c r="AH9" s="21">
        <v>0</v>
      </c>
      <c r="AI9" s="21">
        <v>0</v>
      </c>
      <c r="AJ9" s="21">
        <v>0</v>
      </c>
      <c r="AK9" s="21">
        <v>0</v>
      </c>
    </row>
    <row r="10" spans="1:37" x14ac:dyDescent="0.2">
      <c r="A10" s="273"/>
      <c r="B10" s="280"/>
      <c r="C10" s="281"/>
      <c r="D10" s="281"/>
      <c r="E10" s="281"/>
      <c r="F10" s="281"/>
      <c r="G10" s="281"/>
      <c r="H10" s="281"/>
      <c r="I10" s="281"/>
      <c r="J10" s="171"/>
      <c r="K10" s="273"/>
      <c r="L10" s="273"/>
      <c r="M10" s="282"/>
      <c r="Y10" s="20"/>
      <c r="Z10" s="20"/>
      <c r="AA10" s="20" t="s">
        <v>26</v>
      </c>
      <c r="AB10" s="21">
        <v>6</v>
      </c>
      <c r="AC10" s="21">
        <v>3</v>
      </c>
      <c r="AD10" s="21">
        <v>2</v>
      </c>
      <c r="AE10" s="21">
        <v>1</v>
      </c>
      <c r="AF10" s="21">
        <v>0</v>
      </c>
      <c r="AG10" s="21">
        <v>0</v>
      </c>
      <c r="AH10" s="21">
        <v>0</v>
      </c>
      <c r="AI10" s="21">
        <v>0</v>
      </c>
      <c r="AJ10" s="21">
        <v>0</v>
      </c>
      <c r="AK10" s="21">
        <v>0</v>
      </c>
    </row>
    <row r="11" spans="1:37" x14ac:dyDescent="0.2">
      <c r="A11" s="273" t="s">
        <v>76</v>
      </c>
      <c r="B11" s="274">
        <v>5</v>
      </c>
      <c r="C11" s="275">
        <f>IF($B11="","",VLOOKUP($B11,[2]L12_Lista!$A$7:$O$22,5))</f>
        <v>0</v>
      </c>
      <c r="D11" s="275">
        <f>IF($B11="","",VLOOKUP($B11,[2]L12_Lista!$A$7:$O$22,15))</f>
        <v>0</v>
      </c>
      <c r="E11" s="323" t="str">
        <f>UPPER(IF($B11="","",VLOOKUP($B11,[2]L12_Lista!$A$7:$O$22,2)))</f>
        <v>KSI</v>
      </c>
      <c r="F11" s="323"/>
      <c r="G11" s="323">
        <f>IF($B11="","",VLOOKUP($B11,[2]L12_Lista!$A$7:$O$22,3))</f>
        <v>0</v>
      </c>
      <c r="H11" s="323"/>
      <c r="I11" s="276">
        <f>IF($B11="","",VLOOKUP($B11,[2]L12_Lista!$A$7:$O$22,4))</f>
        <v>0</v>
      </c>
      <c r="J11" s="171"/>
      <c r="K11" s="277" t="s">
        <v>117</v>
      </c>
      <c r="L11" s="278"/>
      <c r="M11" s="279"/>
      <c r="Y11" s="20"/>
      <c r="Z11" s="20"/>
      <c r="AA11" s="20" t="s">
        <v>27</v>
      </c>
      <c r="AB11" s="21">
        <v>3</v>
      </c>
      <c r="AC11" s="21">
        <v>2</v>
      </c>
      <c r="AD11" s="21">
        <v>1</v>
      </c>
      <c r="AE11" s="21">
        <v>0</v>
      </c>
      <c r="AF11" s="21">
        <v>0</v>
      </c>
      <c r="AG11" s="21">
        <v>0</v>
      </c>
      <c r="AH11" s="21">
        <v>0</v>
      </c>
      <c r="AI11" s="21">
        <v>0</v>
      </c>
      <c r="AJ11" s="21">
        <v>0</v>
      </c>
      <c r="AK11" s="21">
        <v>0</v>
      </c>
    </row>
    <row r="12" spans="1:37" x14ac:dyDescent="0.2">
      <c r="A12" s="273"/>
      <c r="B12" s="280"/>
      <c r="C12" s="281"/>
      <c r="D12" s="281"/>
      <c r="E12" s="281"/>
      <c r="F12" s="281"/>
      <c r="G12" s="281"/>
      <c r="H12" s="281"/>
      <c r="I12" s="281"/>
      <c r="J12" s="171"/>
      <c r="K12" s="22"/>
      <c r="L12" s="22"/>
      <c r="M12" s="282"/>
      <c r="Y12" s="20"/>
      <c r="Z12" s="20"/>
      <c r="AA12" s="20" t="s">
        <v>23</v>
      </c>
      <c r="AB12" s="283">
        <v>0</v>
      </c>
      <c r="AC12" s="283">
        <v>0</v>
      </c>
      <c r="AD12" s="283">
        <v>0</v>
      </c>
      <c r="AE12" s="283">
        <v>0</v>
      </c>
      <c r="AF12" s="283">
        <v>0</v>
      </c>
      <c r="AG12" s="283">
        <v>0</v>
      </c>
      <c r="AH12" s="283">
        <v>0</v>
      </c>
      <c r="AI12" s="283">
        <v>0</v>
      </c>
      <c r="AJ12" s="283">
        <v>0</v>
      </c>
      <c r="AK12" s="283">
        <v>0</v>
      </c>
    </row>
    <row r="13" spans="1:37" x14ac:dyDescent="0.2">
      <c r="A13" s="273" t="s">
        <v>77</v>
      </c>
      <c r="B13" s="274">
        <v>3</v>
      </c>
      <c r="C13" s="275">
        <f>IF($B13="","",VLOOKUP($B13,[2]L12_Lista!$A$7:$O$22,5))</f>
        <v>0</v>
      </c>
      <c r="D13" s="275">
        <f>IF($B13="","",VLOOKUP($B13,[2]L12_Lista!$A$7:$O$22,15))</f>
        <v>0</v>
      </c>
      <c r="E13" s="323" t="str">
        <f>UPPER(IF($B13="","",VLOOKUP($B13,[2]L12_Lista!$A$7:$O$22,2)))</f>
        <v>TENISZ MŰHELY</v>
      </c>
      <c r="F13" s="323"/>
      <c r="G13" s="323">
        <f>IF($B13="","",VLOOKUP($B13,[2]L12_Lista!$A$7:$O$22,3))</f>
        <v>0</v>
      </c>
      <c r="H13" s="323"/>
      <c r="I13" s="276">
        <f>IF($B13="","",VLOOKUP($B13,[2]L12_Lista!$A$7:$O$22,4))</f>
        <v>0</v>
      </c>
      <c r="J13" s="171"/>
      <c r="K13" s="277" t="s">
        <v>112</v>
      </c>
      <c r="L13" s="278"/>
      <c r="M13" s="279"/>
      <c r="Y13" s="20"/>
      <c r="Z13" s="20"/>
      <c r="AA13" s="20" t="s">
        <v>28</v>
      </c>
      <c r="AB13" s="283">
        <v>0</v>
      </c>
      <c r="AC13" s="283">
        <v>0</v>
      </c>
      <c r="AD13" s="283">
        <v>0</v>
      </c>
      <c r="AE13" s="283">
        <v>0</v>
      </c>
      <c r="AF13" s="283">
        <v>0</v>
      </c>
      <c r="AG13" s="283">
        <v>0</v>
      </c>
      <c r="AH13" s="283">
        <v>0</v>
      </c>
      <c r="AI13" s="283">
        <v>0</v>
      </c>
      <c r="AJ13" s="283">
        <v>0</v>
      </c>
      <c r="AK13" s="283">
        <v>0</v>
      </c>
    </row>
    <row r="14" spans="1:37" x14ac:dyDescent="0.2">
      <c r="A14" s="273"/>
      <c r="B14" s="280"/>
      <c r="C14" s="281"/>
      <c r="D14" s="281"/>
      <c r="E14" s="281"/>
      <c r="F14" s="281"/>
      <c r="G14" s="281"/>
      <c r="H14" s="281"/>
      <c r="I14" s="281"/>
      <c r="J14" s="171"/>
      <c r="K14" s="273"/>
      <c r="L14" s="273"/>
      <c r="M14" s="282"/>
      <c r="Y14" s="20"/>
      <c r="Z14" s="20"/>
      <c r="AA14" s="20"/>
      <c r="AB14" s="20"/>
      <c r="AC14" s="20"/>
      <c r="AD14" s="20"/>
      <c r="AE14" s="20"/>
      <c r="AF14" s="20"/>
      <c r="AG14" s="20"/>
      <c r="AH14" s="20"/>
      <c r="AI14" s="20"/>
      <c r="AJ14" s="20"/>
      <c r="AK14" s="20"/>
    </row>
    <row r="15" spans="1:37" x14ac:dyDescent="0.2">
      <c r="A15" s="273" t="s">
        <v>78</v>
      </c>
      <c r="B15" s="274">
        <v>4</v>
      </c>
      <c r="C15" s="275">
        <f>IF($B15="","",VLOOKUP($B15,[2]L12_Lista!$A$7:$O$22,5))</f>
        <v>0</v>
      </c>
      <c r="D15" s="275">
        <f>IF($B15="","",VLOOKUP($B15,[2]L12_Lista!$A$7:$O$22,15))</f>
        <v>0</v>
      </c>
      <c r="E15" s="323" t="str">
        <f>UPPER(IF($B15="","",VLOOKUP($B15,[2]L12_Lista!$A$7:$O$22,2)))</f>
        <v>BUDAPESTI HONVÉD SE</v>
      </c>
      <c r="F15" s="323"/>
      <c r="G15" s="323">
        <f>IF($B15="","",VLOOKUP($B15,[2]L12_Lista!$A$7:$O$22,3))</f>
        <v>0</v>
      </c>
      <c r="H15" s="323"/>
      <c r="I15" s="276">
        <f>IF($B15="","",VLOOKUP($B15,[2]L12_Lista!$A$7:$O$22,4))</f>
        <v>0</v>
      </c>
      <c r="J15" s="171"/>
      <c r="K15" s="277" t="s">
        <v>124</v>
      </c>
      <c r="L15" s="278"/>
      <c r="M15" s="279"/>
      <c r="Y15" s="20"/>
      <c r="Z15" s="20"/>
      <c r="AA15" s="20"/>
      <c r="AB15" s="20"/>
      <c r="AC15" s="20"/>
      <c r="AD15" s="20"/>
      <c r="AE15" s="20"/>
      <c r="AF15" s="20"/>
      <c r="AG15" s="20"/>
      <c r="AH15" s="20"/>
      <c r="AI15" s="20"/>
      <c r="AJ15" s="20"/>
      <c r="AK15" s="20"/>
    </row>
    <row r="16" spans="1:37" x14ac:dyDescent="0.2">
      <c r="A16" s="171"/>
      <c r="B16" s="171"/>
      <c r="C16" s="171"/>
      <c r="D16" s="171"/>
      <c r="E16" s="171"/>
      <c r="F16" s="171"/>
      <c r="G16" s="171"/>
      <c r="H16" s="171"/>
      <c r="I16" s="171"/>
      <c r="J16" s="171"/>
      <c r="K16" s="171"/>
      <c r="L16" s="171"/>
      <c r="M16" s="171"/>
      <c r="Y16" s="20"/>
      <c r="Z16" s="20"/>
      <c r="AA16" s="20" t="s">
        <v>2</v>
      </c>
      <c r="AB16" s="20">
        <v>300</v>
      </c>
      <c r="AC16" s="20">
        <v>250</v>
      </c>
      <c r="AD16" s="20">
        <v>220</v>
      </c>
      <c r="AE16" s="20">
        <v>180</v>
      </c>
      <c r="AF16" s="20">
        <v>160</v>
      </c>
      <c r="AG16" s="20">
        <v>150</v>
      </c>
      <c r="AH16" s="20">
        <v>140</v>
      </c>
      <c r="AI16" s="20">
        <v>130</v>
      </c>
      <c r="AJ16" s="20">
        <v>120</v>
      </c>
      <c r="AK16" s="20">
        <v>110</v>
      </c>
    </row>
    <row r="17" spans="1:37" x14ac:dyDescent="0.2">
      <c r="A17" s="171"/>
      <c r="B17" s="171"/>
      <c r="C17" s="171"/>
      <c r="D17" s="171"/>
      <c r="E17" s="171"/>
      <c r="F17" s="171"/>
      <c r="G17" s="171"/>
      <c r="H17" s="171"/>
      <c r="I17" s="171"/>
      <c r="J17" s="171"/>
      <c r="K17" s="171"/>
      <c r="L17" s="171"/>
      <c r="M17" s="171"/>
      <c r="Y17" s="20"/>
      <c r="Z17" s="20"/>
      <c r="AA17" s="20" t="s">
        <v>8</v>
      </c>
      <c r="AB17" s="20">
        <v>250</v>
      </c>
      <c r="AC17" s="20">
        <v>200</v>
      </c>
      <c r="AD17" s="20">
        <v>160</v>
      </c>
      <c r="AE17" s="20">
        <v>140</v>
      </c>
      <c r="AF17" s="20">
        <v>120</v>
      </c>
      <c r="AG17" s="20">
        <v>110</v>
      </c>
      <c r="AH17" s="20">
        <v>100</v>
      </c>
      <c r="AI17" s="20">
        <v>90</v>
      </c>
      <c r="AJ17" s="20">
        <v>80</v>
      </c>
      <c r="AK17" s="20">
        <v>70</v>
      </c>
    </row>
    <row r="18" spans="1:37" ht="18.75" customHeight="1" x14ac:dyDescent="0.2">
      <c r="A18" s="171"/>
      <c r="B18" s="321"/>
      <c r="C18" s="321"/>
      <c r="D18" s="322" t="str">
        <f>E7</f>
        <v>PG TENISZ</v>
      </c>
      <c r="E18" s="322"/>
      <c r="F18" s="322" t="str">
        <f>E9</f>
        <v xml:space="preserve">VASAS SC </v>
      </c>
      <c r="G18" s="322"/>
      <c r="H18" s="322" t="str">
        <f>E11</f>
        <v>KSI</v>
      </c>
      <c r="I18" s="322"/>
      <c r="J18" s="322" t="str">
        <f>E13</f>
        <v>TENISZ MŰHELY</v>
      </c>
      <c r="K18" s="322"/>
      <c r="L18" s="322" t="str">
        <f>E15</f>
        <v>BUDAPESTI HONVÉD SE</v>
      </c>
      <c r="M18" s="322"/>
      <c r="Y18" s="20"/>
      <c r="Z18" s="20"/>
      <c r="AA18" s="20" t="s">
        <v>18</v>
      </c>
      <c r="AB18" s="20">
        <v>200</v>
      </c>
      <c r="AC18" s="20">
        <v>150</v>
      </c>
      <c r="AD18" s="20">
        <v>130</v>
      </c>
      <c r="AE18" s="20">
        <v>110</v>
      </c>
      <c r="AF18" s="20">
        <v>95</v>
      </c>
      <c r="AG18" s="20">
        <v>80</v>
      </c>
      <c r="AH18" s="20">
        <v>70</v>
      </c>
      <c r="AI18" s="20">
        <v>60</v>
      </c>
      <c r="AJ18" s="20">
        <v>55</v>
      </c>
      <c r="AK18" s="20">
        <v>50</v>
      </c>
    </row>
    <row r="19" spans="1:37" ht="18.75" customHeight="1" x14ac:dyDescent="0.2">
      <c r="A19" s="284" t="s">
        <v>2</v>
      </c>
      <c r="B19" s="317" t="str">
        <f>E7</f>
        <v>PG TENISZ</v>
      </c>
      <c r="C19" s="317"/>
      <c r="D19" s="320"/>
      <c r="E19" s="320"/>
      <c r="F19" s="318" t="s">
        <v>122</v>
      </c>
      <c r="G19" s="318"/>
      <c r="H19" s="318" t="s">
        <v>90</v>
      </c>
      <c r="I19" s="318"/>
      <c r="J19" s="319" t="s">
        <v>88</v>
      </c>
      <c r="K19" s="319"/>
      <c r="L19" s="319" t="s">
        <v>90</v>
      </c>
      <c r="M19" s="319"/>
      <c r="Y19" s="20"/>
      <c r="Z19" s="20"/>
      <c r="AA19" s="20" t="s">
        <v>19</v>
      </c>
      <c r="AB19" s="20">
        <v>150</v>
      </c>
      <c r="AC19" s="20">
        <v>120</v>
      </c>
      <c r="AD19" s="20">
        <v>100</v>
      </c>
      <c r="AE19" s="20">
        <v>80</v>
      </c>
      <c r="AF19" s="20">
        <v>70</v>
      </c>
      <c r="AG19" s="20">
        <v>60</v>
      </c>
      <c r="AH19" s="20">
        <v>55</v>
      </c>
      <c r="AI19" s="20">
        <v>50</v>
      </c>
      <c r="AJ19" s="20">
        <v>45</v>
      </c>
      <c r="AK19" s="20">
        <v>40</v>
      </c>
    </row>
    <row r="20" spans="1:37" ht="18.75" customHeight="1" x14ac:dyDescent="0.2">
      <c r="A20" s="284" t="s">
        <v>7</v>
      </c>
      <c r="B20" s="317" t="str">
        <f>E9</f>
        <v xml:space="preserve">VASAS SC </v>
      </c>
      <c r="C20" s="317"/>
      <c r="D20" s="318" t="s">
        <v>89</v>
      </c>
      <c r="E20" s="318"/>
      <c r="F20" s="320"/>
      <c r="G20" s="320"/>
      <c r="H20" s="318" t="s">
        <v>88</v>
      </c>
      <c r="I20" s="318"/>
      <c r="J20" s="318" t="s">
        <v>89</v>
      </c>
      <c r="K20" s="318"/>
      <c r="L20" s="319" t="s">
        <v>88</v>
      </c>
      <c r="M20" s="319"/>
      <c r="Y20" s="20"/>
      <c r="Z20" s="20"/>
      <c r="AA20" s="20" t="s">
        <v>20</v>
      </c>
      <c r="AB20" s="20">
        <v>120</v>
      </c>
      <c r="AC20" s="20">
        <v>90</v>
      </c>
      <c r="AD20" s="20">
        <v>65</v>
      </c>
      <c r="AE20" s="20">
        <v>55</v>
      </c>
      <c r="AF20" s="20">
        <v>50</v>
      </c>
      <c r="AG20" s="20">
        <v>45</v>
      </c>
      <c r="AH20" s="20">
        <v>40</v>
      </c>
      <c r="AI20" s="20">
        <v>35</v>
      </c>
      <c r="AJ20" s="20">
        <v>25</v>
      </c>
      <c r="AK20" s="20">
        <v>20</v>
      </c>
    </row>
    <row r="21" spans="1:37" ht="18.75" customHeight="1" x14ac:dyDescent="0.2">
      <c r="A21" s="284" t="s">
        <v>76</v>
      </c>
      <c r="B21" s="317" t="str">
        <f>E11</f>
        <v>KSI</v>
      </c>
      <c r="C21" s="317"/>
      <c r="D21" s="318" t="s">
        <v>121</v>
      </c>
      <c r="E21" s="318"/>
      <c r="F21" s="318" t="s">
        <v>102</v>
      </c>
      <c r="G21" s="318"/>
      <c r="H21" s="320"/>
      <c r="I21" s="320"/>
      <c r="J21" s="318" t="s">
        <v>121</v>
      </c>
      <c r="K21" s="318"/>
      <c r="L21" s="318" t="s">
        <v>89</v>
      </c>
      <c r="M21" s="318"/>
      <c r="Y21" s="20"/>
      <c r="Z21" s="20"/>
      <c r="AA21" s="20" t="s">
        <v>22</v>
      </c>
      <c r="AB21" s="20">
        <v>90</v>
      </c>
      <c r="AC21" s="20">
        <v>60</v>
      </c>
      <c r="AD21" s="20">
        <v>45</v>
      </c>
      <c r="AE21" s="20">
        <v>34</v>
      </c>
      <c r="AF21" s="20">
        <v>27</v>
      </c>
      <c r="AG21" s="20">
        <v>22</v>
      </c>
      <c r="AH21" s="20">
        <v>18</v>
      </c>
      <c r="AI21" s="20">
        <v>15</v>
      </c>
      <c r="AJ21" s="20">
        <v>12</v>
      </c>
      <c r="AK21" s="20">
        <v>9</v>
      </c>
    </row>
    <row r="22" spans="1:37" ht="18.75" customHeight="1" x14ac:dyDescent="0.2">
      <c r="A22" s="284" t="s">
        <v>77</v>
      </c>
      <c r="B22" s="317" t="str">
        <f>E13</f>
        <v>TENISZ MŰHELY</v>
      </c>
      <c r="C22" s="317"/>
      <c r="D22" s="318" t="s">
        <v>102</v>
      </c>
      <c r="E22" s="318"/>
      <c r="F22" s="318" t="s">
        <v>122</v>
      </c>
      <c r="G22" s="318"/>
      <c r="H22" s="319" t="s">
        <v>90</v>
      </c>
      <c r="I22" s="319"/>
      <c r="J22" s="320"/>
      <c r="K22" s="320"/>
      <c r="L22" s="318" t="s">
        <v>88</v>
      </c>
      <c r="M22" s="318"/>
      <c r="Y22" s="20"/>
      <c r="Z22" s="20"/>
      <c r="AA22" s="20" t="s">
        <v>24</v>
      </c>
      <c r="AB22" s="20">
        <v>60</v>
      </c>
      <c r="AC22" s="20">
        <v>40</v>
      </c>
      <c r="AD22" s="20">
        <v>30</v>
      </c>
      <c r="AE22" s="20">
        <v>20</v>
      </c>
      <c r="AF22" s="20">
        <v>18</v>
      </c>
      <c r="AG22" s="20">
        <v>15</v>
      </c>
      <c r="AH22" s="20">
        <v>12</v>
      </c>
      <c r="AI22" s="20">
        <v>10</v>
      </c>
      <c r="AJ22" s="20">
        <v>8</v>
      </c>
      <c r="AK22" s="20">
        <v>6</v>
      </c>
    </row>
    <row r="23" spans="1:37" ht="18.75" customHeight="1" x14ac:dyDescent="0.2">
      <c r="A23" s="284" t="s">
        <v>78</v>
      </c>
      <c r="B23" s="317" t="str">
        <f>E15</f>
        <v>BUDAPESTI HONVÉD SE</v>
      </c>
      <c r="C23" s="317"/>
      <c r="D23" s="318" t="s">
        <v>121</v>
      </c>
      <c r="E23" s="318"/>
      <c r="F23" s="318" t="s">
        <v>102</v>
      </c>
      <c r="G23" s="318"/>
      <c r="H23" s="319" t="s">
        <v>122</v>
      </c>
      <c r="I23" s="319"/>
      <c r="J23" s="319" t="s">
        <v>102</v>
      </c>
      <c r="K23" s="319"/>
      <c r="L23" s="320"/>
      <c r="M23" s="320"/>
      <c r="Y23" s="20"/>
      <c r="Z23" s="20"/>
      <c r="AA23" s="20" t="s">
        <v>25</v>
      </c>
      <c r="AB23" s="20">
        <v>40</v>
      </c>
      <c r="AC23" s="20">
        <v>25</v>
      </c>
      <c r="AD23" s="20">
        <v>18</v>
      </c>
      <c r="AE23" s="20">
        <v>13</v>
      </c>
      <c r="AF23" s="20">
        <v>8</v>
      </c>
      <c r="AG23" s="20">
        <v>7</v>
      </c>
      <c r="AH23" s="20">
        <v>6</v>
      </c>
      <c r="AI23" s="20">
        <v>5</v>
      </c>
      <c r="AJ23" s="20">
        <v>4</v>
      </c>
      <c r="AK23" s="20">
        <v>3</v>
      </c>
    </row>
    <row r="24" spans="1:37" x14ac:dyDescent="0.2">
      <c r="A24" s="171"/>
      <c r="B24" s="171"/>
      <c r="C24" s="171"/>
      <c r="D24" s="171"/>
      <c r="E24" s="171"/>
      <c r="F24" s="171"/>
      <c r="G24" s="171"/>
      <c r="H24" s="171"/>
      <c r="I24" s="171"/>
      <c r="J24" s="171"/>
      <c r="K24" s="171"/>
      <c r="L24" s="171"/>
      <c r="M24" s="171"/>
      <c r="Y24" s="20"/>
      <c r="Z24" s="20"/>
      <c r="AA24" s="20" t="s">
        <v>26</v>
      </c>
      <c r="AB24" s="20">
        <v>25</v>
      </c>
      <c r="AC24" s="20">
        <v>15</v>
      </c>
      <c r="AD24" s="20">
        <v>13</v>
      </c>
      <c r="AE24" s="20">
        <v>7</v>
      </c>
      <c r="AF24" s="20">
        <v>6</v>
      </c>
      <c r="AG24" s="20">
        <v>5</v>
      </c>
      <c r="AH24" s="20">
        <v>4</v>
      </c>
      <c r="AI24" s="20">
        <v>3</v>
      </c>
      <c r="AJ24" s="20">
        <v>2</v>
      </c>
      <c r="AK24" s="20">
        <v>1</v>
      </c>
    </row>
    <row r="25" spans="1:37" x14ac:dyDescent="0.2">
      <c r="A25" s="171"/>
      <c r="B25" s="171"/>
      <c r="C25" s="171"/>
      <c r="D25" s="171"/>
      <c r="E25" s="171"/>
      <c r="F25" s="171"/>
      <c r="G25" s="171"/>
      <c r="H25" s="171"/>
      <c r="I25" s="171"/>
      <c r="J25" s="171"/>
      <c r="K25" s="171"/>
      <c r="L25" s="171"/>
      <c r="M25" s="171"/>
      <c r="Y25" s="20"/>
      <c r="Z25" s="20"/>
      <c r="AA25" s="20" t="s">
        <v>27</v>
      </c>
      <c r="AB25" s="20">
        <v>15</v>
      </c>
      <c r="AC25" s="20">
        <v>10</v>
      </c>
      <c r="AD25" s="20">
        <v>8</v>
      </c>
      <c r="AE25" s="20">
        <v>4</v>
      </c>
      <c r="AF25" s="20">
        <v>3</v>
      </c>
      <c r="AG25" s="20">
        <v>2</v>
      </c>
      <c r="AH25" s="20">
        <v>1</v>
      </c>
      <c r="AI25" s="20">
        <v>0</v>
      </c>
      <c r="AJ25" s="20">
        <v>0</v>
      </c>
      <c r="AK25" s="20">
        <v>0</v>
      </c>
    </row>
    <row r="26" spans="1:37" x14ac:dyDescent="0.2">
      <c r="A26" s="171"/>
      <c r="B26" s="171"/>
      <c r="C26" s="171"/>
      <c r="D26" s="171"/>
      <c r="E26" s="171"/>
      <c r="F26" s="171"/>
      <c r="G26" s="171"/>
      <c r="H26" s="171"/>
      <c r="I26" s="171"/>
      <c r="J26" s="171"/>
      <c r="K26" s="171"/>
      <c r="L26" s="171"/>
      <c r="M26" s="171"/>
      <c r="Y26" s="20"/>
      <c r="Z26" s="20"/>
      <c r="AA26" s="20" t="s">
        <v>23</v>
      </c>
      <c r="AB26" s="20">
        <v>10</v>
      </c>
      <c r="AC26" s="20">
        <v>6</v>
      </c>
      <c r="AD26" s="20">
        <v>4</v>
      </c>
      <c r="AE26" s="20">
        <v>2</v>
      </c>
      <c r="AF26" s="20">
        <v>1</v>
      </c>
      <c r="AG26" s="20">
        <v>0</v>
      </c>
      <c r="AH26" s="20">
        <v>0</v>
      </c>
      <c r="AI26" s="20">
        <v>0</v>
      </c>
      <c r="AJ26" s="20">
        <v>0</v>
      </c>
      <c r="AK26" s="20">
        <v>0</v>
      </c>
    </row>
    <row r="27" spans="1:37" x14ac:dyDescent="0.2">
      <c r="A27" s="171"/>
      <c r="B27" s="171"/>
      <c r="C27" s="171"/>
      <c r="D27" s="171"/>
      <c r="E27" s="171"/>
      <c r="F27" s="171"/>
      <c r="G27" s="171"/>
      <c r="H27" s="171"/>
      <c r="I27" s="171"/>
      <c r="J27" s="171"/>
      <c r="K27" s="171"/>
      <c r="L27" s="171"/>
      <c r="M27" s="171"/>
      <c r="Y27" s="20"/>
      <c r="Z27" s="20"/>
      <c r="AA27" s="20" t="s">
        <v>28</v>
      </c>
      <c r="AB27" s="20">
        <v>3</v>
      </c>
      <c r="AC27" s="20">
        <v>2</v>
      </c>
      <c r="AD27" s="20">
        <v>1</v>
      </c>
      <c r="AE27" s="20">
        <v>0</v>
      </c>
      <c r="AF27" s="20">
        <v>0</v>
      </c>
      <c r="AG27" s="20">
        <v>0</v>
      </c>
      <c r="AH27" s="20">
        <v>0</v>
      </c>
      <c r="AI27" s="20">
        <v>0</v>
      </c>
      <c r="AJ27" s="20">
        <v>0</v>
      </c>
      <c r="AK27" s="20">
        <v>0</v>
      </c>
    </row>
    <row r="28" spans="1:37" x14ac:dyDescent="0.2">
      <c r="A28" s="171"/>
      <c r="B28" s="171"/>
      <c r="C28" s="171"/>
      <c r="D28" s="171"/>
      <c r="E28" s="171"/>
      <c r="F28" s="171"/>
      <c r="G28" s="171"/>
      <c r="H28" s="171"/>
      <c r="I28" s="171"/>
      <c r="J28" s="171"/>
      <c r="K28" s="171"/>
      <c r="L28" s="171"/>
      <c r="M28" s="171"/>
    </row>
    <row r="29" spans="1:37" x14ac:dyDescent="0.2">
      <c r="A29" s="171"/>
      <c r="B29" s="171"/>
      <c r="C29" s="171"/>
      <c r="D29" s="171"/>
      <c r="E29" s="171"/>
      <c r="F29" s="171"/>
      <c r="G29" s="171"/>
      <c r="H29" s="171"/>
      <c r="I29" s="171"/>
      <c r="J29" s="171"/>
      <c r="K29" s="171"/>
      <c r="L29" s="171"/>
      <c r="M29" s="171"/>
    </row>
    <row r="30" spans="1:37" x14ac:dyDescent="0.2">
      <c r="A30" s="171"/>
      <c r="B30" s="171"/>
      <c r="C30" s="171"/>
      <c r="D30" s="171"/>
      <c r="E30" s="171"/>
      <c r="F30" s="171"/>
      <c r="G30" s="171"/>
      <c r="H30" s="171"/>
      <c r="I30" s="171"/>
      <c r="J30" s="171"/>
      <c r="K30" s="171"/>
      <c r="L30" s="171"/>
      <c r="M30" s="171"/>
    </row>
    <row r="31" spans="1:37" x14ac:dyDescent="0.2">
      <c r="A31" s="171"/>
      <c r="B31" s="171"/>
      <c r="C31" s="171"/>
      <c r="D31" s="171"/>
      <c r="E31" s="171"/>
      <c r="F31" s="171"/>
      <c r="G31" s="171"/>
      <c r="H31" s="171"/>
      <c r="I31" s="171"/>
      <c r="J31" s="171"/>
      <c r="K31" s="171"/>
      <c r="L31" s="171"/>
      <c r="M31" s="171"/>
    </row>
    <row r="32" spans="1:37" x14ac:dyDescent="0.2">
      <c r="A32" s="171"/>
      <c r="B32" s="171"/>
      <c r="C32" s="171"/>
      <c r="D32" s="171"/>
      <c r="E32" s="171"/>
      <c r="F32" s="171"/>
      <c r="G32" s="171"/>
      <c r="H32" s="171"/>
      <c r="I32" s="171"/>
      <c r="J32" s="171"/>
      <c r="K32" s="171"/>
      <c r="L32" s="285"/>
      <c r="M32" s="171"/>
    </row>
    <row r="33" spans="1:18" x14ac:dyDescent="0.2">
      <c r="A33" s="114" t="s">
        <v>10</v>
      </c>
      <c r="B33" s="115"/>
      <c r="C33" s="116"/>
      <c r="D33" s="286" t="s">
        <v>29</v>
      </c>
      <c r="E33" s="287" t="s">
        <v>30</v>
      </c>
      <c r="F33" s="288"/>
      <c r="G33" s="286" t="s">
        <v>29</v>
      </c>
      <c r="H33" s="287" t="s">
        <v>31</v>
      </c>
      <c r="I33" s="289"/>
      <c r="J33" s="287" t="s">
        <v>32</v>
      </c>
      <c r="K33" s="290" t="s">
        <v>33</v>
      </c>
      <c r="L33" s="266"/>
      <c r="M33" s="288"/>
      <c r="P33" s="291"/>
      <c r="Q33" s="291"/>
      <c r="R33" s="292"/>
    </row>
    <row r="34" spans="1:18" x14ac:dyDescent="0.2">
      <c r="A34" s="129" t="s">
        <v>34</v>
      </c>
      <c r="B34" s="130"/>
      <c r="C34" s="132"/>
      <c r="D34" s="293"/>
      <c r="E34" s="315"/>
      <c r="F34" s="315"/>
      <c r="G34" s="294" t="s">
        <v>35</v>
      </c>
      <c r="H34" s="130"/>
      <c r="I34" s="295"/>
      <c r="J34" s="296"/>
      <c r="K34" s="139" t="s">
        <v>36</v>
      </c>
      <c r="L34" s="297"/>
      <c r="M34" s="298"/>
      <c r="P34" s="299"/>
      <c r="Q34" s="299"/>
      <c r="R34" s="244"/>
    </row>
    <row r="35" spans="1:18" x14ac:dyDescent="0.2">
      <c r="A35" s="141" t="s">
        <v>37</v>
      </c>
      <c r="B35" s="142"/>
      <c r="C35" s="144"/>
      <c r="D35" s="300"/>
      <c r="E35" s="316"/>
      <c r="F35" s="316"/>
      <c r="G35" s="301" t="s">
        <v>38</v>
      </c>
      <c r="H35" s="136"/>
      <c r="I35" s="137"/>
      <c r="J35" s="134"/>
      <c r="K35" s="302"/>
      <c r="L35" s="285"/>
      <c r="M35" s="303"/>
      <c r="P35" s="244"/>
      <c r="Q35" s="243"/>
      <c r="R35" s="244"/>
    </row>
    <row r="36" spans="1:18" x14ac:dyDescent="0.2">
      <c r="A36" s="148"/>
      <c r="B36" s="149"/>
      <c r="C36" s="151"/>
      <c r="D36" s="300"/>
      <c r="E36" s="127"/>
      <c r="F36" s="171"/>
      <c r="G36" s="301" t="s">
        <v>39</v>
      </c>
      <c r="H36" s="136"/>
      <c r="I36" s="137"/>
      <c r="J36" s="134"/>
      <c r="K36" s="139" t="s">
        <v>40</v>
      </c>
      <c r="L36" s="297"/>
      <c r="M36" s="298"/>
      <c r="P36" s="299"/>
      <c r="Q36" s="299"/>
      <c r="R36" s="244"/>
    </row>
    <row r="37" spans="1:18" x14ac:dyDescent="0.2">
      <c r="A37" s="152"/>
      <c r="B37" s="37"/>
      <c r="C37" s="153"/>
      <c r="D37" s="300"/>
      <c r="E37" s="127"/>
      <c r="F37" s="171"/>
      <c r="G37" s="301" t="s">
        <v>41</v>
      </c>
      <c r="H37" s="136"/>
      <c r="I37" s="137"/>
      <c r="J37" s="134"/>
      <c r="K37" s="304"/>
      <c r="L37" s="171"/>
      <c r="M37" s="305"/>
      <c r="P37" s="244"/>
      <c r="Q37" s="243"/>
      <c r="R37" s="244"/>
    </row>
    <row r="38" spans="1:18" x14ac:dyDescent="0.2">
      <c r="A38" s="154"/>
      <c r="B38" s="155"/>
      <c r="C38" s="156"/>
      <c r="D38" s="300"/>
      <c r="E38" s="127"/>
      <c r="F38" s="171"/>
      <c r="G38" s="301" t="s">
        <v>42</v>
      </c>
      <c r="H38" s="136"/>
      <c r="I38" s="137"/>
      <c r="J38" s="134"/>
      <c r="K38" s="141"/>
      <c r="L38" s="285"/>
      <c r="M38" s="303"/>
      <c r="P38" s="244"/>
      <c r="Q38" s="243"/>
      <c r="R38" s="244"/>
    </row>
    <row r="39" spans="1:18" x14ac:dyDescent="0.2">
      <c r="A39" s="157"/>
      <c r="B39" s="158"/>
      <c r="C39" s="153"/>
      <c r="D39" s="300"/>
      <c r="E39" s="127"/>
      <c r="F39" s="171"/>
      <c r="G39" s="301" t="s">
        <v>43</v>
      </c>
      <c r="H39" s="136"/>
      <c r="I39" s="137"/>
      <c r="J39" s="134"/>
      <c r="K39" s="139" t="s">
        <v>44</v>
      </c>
      <c r="L39" s="297"/>
      <c r="M39" s="298"/>
      <c r="P39" s="299"/>
      <c r="Q39" s="299"/>
      <c r="R39" s="244"/>
    </row>
    <row r="40" spans="1:18" x14ac:dyDescent="0.2">
      <c r="A40" s="157"/>
      <c r="B40" s="158"/>
      <c r="C40" s="160"/>
      <c r="D40" s="300"/>
      <c r="E40" s="127"/>
      <c r="F40" s="171"/>
      <c r="G40" s="301" t="s">
        <v>45</v>
      </c>
      <c r="H40" s="136"/>
      <c r="I40" s="137"/>
      <c r="J40" s="134"/>
      <c r="K40" s="304"/>
      <c r="L40" s="171"/>
      <c r="M40" s="305"/>
      <c r="P40" s="244"/>
      <c r="Q40" s="243"/>
      <c r="R40" s="244"/>
    </row>
    <row r="41" spans="1:18" x14ac:dyDescent="0.2">
      <c r="A41" s="161"/>
      <c r="B41" s="162"/>
      <c r="C41" s="164"/>
      <c r="D41" s="306"/>
      <c r="E41" s="145"/>
      <c r="F41" s="285"/>
      <c r="G41" s="307" t="s">
        <v>46</v>
      </c>
      <c r="H41" s="142"/>
      <c r="I41" s="146"/>
      <c r="J41" s="166"/>
      <c r="K41" s="141" t="str">
        <f>L4</f>
        <v>Kovács Annamária</v>
      </c>
      <c r="L41" s="285"/>
      <c r="M41" s="303"/>
      <c r="P41" s="244"/>
      <c r="Q41" s="243"/>
      <c r="R41" s="308"/>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22" priority="2" stopIfTrue="1" operator="equal">
      <formula>"Bye"</formula>
    </cfRule>
  </conditionalFormatting>
  <conditionalFormatting sqref="R41">
    <cfRule type="expression" dxfId="2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T11" sqref="T11"/>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2.7109375" customWidth="1"/>
    <col min="10" max="10" width="1.7109375" style="169" customWidth="1"/>
    <col min="11" max="11" width="10.7109375" customWidth="1"/>
    <col min="12" max="12" width="12.28515625" style="169" customWidth="1"/>
    <col min="13" max="13" width="8.140625" customWidth="1"/>
    <col min="14" max="14" width="1.7109375" style="170" customWidth="1"/>
    <col min="15" max="15" width="7.7109375" customWidth="1"/>
    <col min="16" max="16" width="1.7109375" style="169" customWidth="1"/>
    <col min="17" max="17" width="10.7109375" customWidth="1"/>
    <col min="18" max="18" width="1.7109375" style="170"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22" customWidth="1"/>
    <col min="257" max="258" width="3.28515625" customWidth="1"/>
    <col min="259" max="259" width="4.7109375" customWidth="1"/>
    <col min="260" max="260" width="7.28515625" customWidth="1"/>
    <col min="261" max="261" width="4.28515625" customWidth="1"/>
    <col min="262" max="262" width="12.7109375" customWidth="1"/>
    <col min="263" max="263" width="2.7109375" customWidth="1"/>
    <col min="264" max="264" width="7.7109375" customWidth="1"/>
    <col min="265" max="265" width="5.85546875" customWidth="1"/>
    <col min="266" max="266" width="1.7109375" customWidth="1"/>
    <col min="267" max="267" width="10.7109375" customWidth="1"/>
    <col min="268" max="268" width="1.7109375" customWidth="1"/>
    <col min="269" max="269" width="10.7109375" customWidth="1"/>
    <col min="270" max="270" width="1.7109375" customWidth="1"/>
    <col min="271" max="271" width="10.7109375" customWidth="1"/>
    <col min="272" max="272" width="1.7109375" customWidth="1"/>
    <col min="273" max="273" width="10.7109375" customWidth="1"/>
    <col min="274" max="274" width="1.7109375" customWidth="1"/>
    <col min="275" max="275" width="0" hidden="1" customWidth="1"/>
    <col min="276" max="276" width="8.7109375" customWidth="1"/>
    <col min="277" max="277" width="0" hidden="1" customWidth="1"/>
    <col min="281" max="290" width="0" hidden="1" customWidth="1"/>
    <col min="291" max="293" width="9.140625" customWidth="1"/>
    <col min="513" max="514" width="3.28515625" customWidth="1"/>
    <col min="515" max="515" width="4.7109375" customWidth="1"/>
    <col min="516" max="516" width="7.28515625" customWidth="1"/>
    <col min="517" max="517" width="4.28515625" customWidth="1"/>
    <col min="518" max="518" width="12.7109375" customWidth="1"/>
    <col min="519" max="519" width="2.7109375" customWidth="1"/>
    <col min="520" max="520" width="7.7109375" customWidth="1"/>
    <col min="521" max="521" width="5.85546875" customWidth="1"/>
    <col min="522" max="522" width="1.7109375" customWidth="1"/>
    <col min="523" max="523" width="10.7109375" customWidth="1"/>
    <col min="524" max="524" width="1.7109375" customWidth="1"/>
    <col min="525" max="525" width="10.7109375" customWidth="1"/>
    <col min="526" max="526" width="1.7109375" customWidth="1"/>
    <col min="527" max="527" width="10.7109375" customWidth="1"/>
    <col min="528" max="528" width="1.7109375" customWidth="1"/>
    <col min="529" max="529" width="10.7109375" customWidth="1"/>
    <col min="530" max="530" width="1.7109375" customWidth="1"/>
    <col min="531" max="531" width="0" hidden="1" customWidth="1"/>
    <col min="532" max="532" width="8.7109375" customWidth="1"/>
    <col min="533" max="533" width="0" hidden="1" customWidth="1"/>
    <col min="537" max="546" width="0" hidden="1" customWidth="1"/>
    <col min="547" max="549" width="9.140625" customWidth="1"/>
    <col min="769" max="770" width="3.28515625" customWidth="1"/>
    <col min="771" max="771" width="4.7109375" customWidth="1"/>
    <col min="772" max="772" width="7.28515625" customWidth="1"/>
    <col min="773" max="773" width="4.28515625" customWidth="1"/>
    <col min="774" max="774" width="12.7109375" customWidth="1"/>
    <col min="775" max="775" width="2.7109375" customWidth="1"/>
    <col min="776" max="776" width="7.7109375" customWidth="1"/>
    <col min="777" max="777" width="5.85546875" customWidth="1"/>
    <col min="778" max="778" width="1.7109375" customWidth="1"/>
    <col min="779" max="779" width="10.7109375" customWidth="1"/>
    <col min="780" max="780" width="1.7109375" customWidth="1"/>
    <col min="781" max="781" width="10.7109375" customWidth="1"/>
    <col min="782" max="782" width="1.7109375" customWidth="1"/>
    <col min="783" max="783" width="10.7109375" customWidth="1"/>
    <col min="784" max="784" width="1.7109375" customWidth="1"/>
    <col min="785" max="785" width="10.7109375" customWidth="1"/>
    <col min="786" max="786" width="1.7109375" customWidth="1"/>
    <col min="787" max="787" width="0" hidden="1" customWidth="1"/>
    <col min="788" max="788" width="8.7109375" customWidth="1"/>
    <col min="789" max="789" width="0" hidden="1" customWidth="1"/>
    <col min="793" max="802" width="0" hidden="1" customWidth="1"/>
    <col min="803" max="805" width="9.140625" customWidth="1"/>
    <col min="1025" max="1026" width="3.28515625" customWidth="1"/>
    <col min="1027" max="1027" width="4.7109375" customWidth="1"/>
    <col min="1028" max="1028" width="7.28515625" customWidth="1"/>
    <col min="1029" max="1029" width="4.28515625" customWidth="1"/>
    <col min="1030" max="1030" width="12.7109375" customWidth="1"/>
    <col min="1031" max="1031" width="2.7109375" customWidth="1"/>
    <col min="1032" max="1032" width="7.7109375" customWidth="1"/>
    <col min="1033" max="1033" width="5.85546875" customWidth="1"/>
    <col min="1034" max="1034" width="1.7109375" customWidth="1"/>
    <col min="1035" max="1035" width="10.7109375" customWidth="1"/>
    <col min="1036" max="1036" width="1.7109375" customWidth="1"/>
    <col min="1037" max="1037" width="10.7109375" customWidth="1"/>
    <col min="1038" max="1038" width="1.7109375" customWidth="1"/>
    <col min="1039" max="1039" width="10.7109375" customWidth="1"/>
    <col min="1040" max="1040" width="1.7109375" customWidth="1"/>
    <col min="1041" max="1041" width="10.7109375" customWidth="1"/>
    <col min="1042" max="1042" width="1.7109375" customWidth="1"/>
    <col min="1043" max="1043" width="0" hidden="1" customWidth="1"/>
    <col min="1044" max="1044" width="8.7109375" customWidth="1"/>
    <col min="1045" max="1045" width="0" hidden="1" customWidth="1"/>
    <col min="1049" max="1058" width="0" hidden="1" customWidth="1"/>
    <col min="1059" max="1061" width="9.140625" customWidth="1"/>
    <col min="1281" max="1282" width="3.28515625" customWidth="1"/>
    <col min="1283" max="1283" width="4.7109375" customWidth="1"/>
    <col min="1284" max="1284" width="7.28515625" customWidth="1"/>
    <col min="1285" max="1285" width="4.28515625" customWidth="1"/>
    <col min="1286" max="1286" width="12.7109375" customWidth="1"/>
    <col min="1287" max="1287" width="2.7109375" customWidth="1"/>
    <col min="1288" max="1288" width="7.7109375" customWidth="1"/>
    <col min="1289" max="1289" width="5.85546875" customWidth="1"/>
    <col min="1290" max="1290" width="1.7109375" customWidth="1"/>
    <col min="1291" max="1291" width="10.7109375" customWidth="1"/>
    <col min="1292" max="1292" width="1.7109375" customWidth="1"/>
    <col min="1293" max="1293" width="10.7109375" customWidth="1"/>
    <col min="1294" max="1294" width="1.7109375" customWidth="1"/>
    <col min="1295" max="1295" width="10.7109375" customWidth="1"/>
    <col min="1296" max="1296" width="1.7109375" customWidth="1"/>
    <col min="1297" max="1297" width="10.7109375" customWidth="1"/>
    <col min="1298" max="1298" width="1.7109375" customWidth="1"/>
    <col min="1299" max="1299" width="0" hidden="1" customWidth="1"/>
    <col min="1300" max="1300" width="8.7109375" customWidth="1"/>
    <col min="1301" max="1301" width="0" hidden="1" customWidth="1"/>
    <col min="1305" max="1314" width="0" hidden="1" customWidth="1"/>
    <col min="1315" max="1317" width="9.140625" customWidth="1"/>
    <col min="1537" max="1538" width="3.28515625" customWidth="1"/>
    <col min="1539" max="1539" width="4.7109375" customWidth="1"/>
    <col min="1540" max="1540" width="7.28515625" customWidth="1"/>
    <col min="1541" max="1541" width="4.28515625" customWidth="1"/>
    <col min="1542" max="1542" width="12.7109375" customWidth="1"/>
    <col min="1543" max="1543" width="2.7109375" customWidth="1"/>
    <col min="1544" max="1544" width="7.7109375" customWidth="1"/>
    <col min="1545" max="1545" width="5.85546875" customWidth="1"/>
    <col min="1546" max="1546" width="1.7109375" customWidth="1"/>
    <col min="1547" max="1547" width="10.7109375" customWidth="1"/>
    <col min="1548" max="1548" width="1.7109375" customWidth="1"/>
    <col min="1549" max="1549" width="10.7109375" customWidth="1"/>
    <col min="1550" max="1550" width="1.7109375" customWidth="1"/>
    <col min="1551" max="1551" width="10.7109375" customWidth="1"/>
    <col min="1552" max="1552" width="1.7109375" customWidth="1"/>
    <col min="1553" max="1553" width="10.7109375" customWidth="1"/>
    <col min="1554" max="1554" width="1.7109375" customWidth="1"/>
    <col min="1555" max="1555" width="0" hidden="1" customWidth="1"/>
    <col min="1556" max="1556" width="8.7109375" customWidth="1"/>
    <col min="1557" max="1557" width="0" hidden="1" customWidth="1"/>
    <col min="1561" max="1570" width="0" hidden="1" customWidth="1"/>
    <col min="1571" max="1573" width="9.140625" customWidth="1"/>
    <col min="1793" max="1794" width="3.28515625" customWidth="1"/>
    <col min="1795" max="1795" width="4.7109375" customWidth="1"/>
    <col min="1796" max="1796" width="7.28515625" customWidth="1"/>
    <col min="1797" max="1797" width="4.28515625" customWidth="1"/>
    <col min="1798" max="1798" width="12.7109375" customWidth="1"/>
    <col min="1799" max="1799" width="2.7109375" customWidth="1"/>
    <col min="1800" max="1800" width="7.7109375" customWidth="1"/>
    <col min="1801" max="1801" width="5.85546875" customWidth="1"/>
    <col min="1802" max="1802" width="1.7109375" customWidth="1"/>
    <col min="1803" max="1803" width="10.7109375" customWidth="1"/>
    <col min="1804" max="1804" width="1.7109375" customWidth="1"/>
    <col min="1805" max="1805" width="10.7109375" customWidth="1"/>
    <col min="1806" max="1806" width="1.7109375" customWidth="1"/>
    <col min="1807" max="1807" width="10.7109375" customWidth="1"/>
    <col min="1808" max="1808" width="1.7109375" customWidth="1"/>
    <col min="1809" max="1809" width="10.7109375" customWidth="1"/>
    <col min="1810" max="1810" width="1.7109375" customWidth="1"/>
    <col min="1811" max="1811" width="0" hidden="1" customWidth="1"/>
    <col min="1812" max="1812" width="8.7109375" customWidth="1"/>
    <col min="1813" max="1813" width="0" hidden="1" customWidth="1"/>
    <col min="1817" max="1826" width="0" hidden="1" customWidth="1"/>
    <col min="1827" max="1829" width="9.140625" customWidth="1"/>
    <col min="2049" max="2050" width="3.28515625" customWidth="1"/>
    <col min="2051" max="2051" width="4.7109375" customWidth="1"/>
    <col min="2052" max="2052" width="7.28515625" customWidth="1"/>
    <col min="2053" max="2053" width="4.28515625" customWidth="1"/>
    <col min="2054" max="2054" width="12.7109375" customWidth="1"/>
    <col min="2055" max="2055" width="2.7109375" customWidth="1"/>
    <col min="2056" max="2056" width="7.7109375" customWidth="1"/>
    <col min="2057" max="2057" width="5.85546875" customWidth="1"/>
    <col min="2058" max="2058" width="1.7109375" customWidth="1"/>
    <col min="2059" max="2059" width="10.7109375" customWidth="1"/>
    <col min="2060" max="2060" width="1.7109375" customWidth="1"/>
    <col min="2061" max="2061" width="10.7109375" customWidth="1"/>
    <col min="2062" max="2062" width="1.7109375" customWidth="1"/>
    <col min="2063" max="2063" width="10.7109375" customWidth="1"/>
    <col min="2064" max="2064" width="1.7109375" customWidth="1"/>
    <col min="2065" max="2065" width="10.7109375" customWidth="1"/>
    <col min="2066" max="2066" width="1.7109375" customWidth="1"/>
    <col min="2067" max="2067" width="0" hidden="1" customWidth="1"/>
    <col min="2068" max="2068" width="8.7109375" customWidth="1"/>
    <col min="2069" max="2069" width="0" hidden="1" customWidth="1"/>
    <col min="2073" max="2082" width="0" hidden="1" customWidth="1"/>
    <col min="2083" max="2085" width="9.140625" customWidth="1"/>
    <col min="2305" max="2306" width="3.28515625" customWidth="1"/>
    <col min="2307" max="2307" width="4.7109375" customWidth="1"/>
    <col min="2308" max="2308" width="7.28515625" customWidth="1"/>
    <col min="2309" max="2309" width="4.28515625" customWidth="1"/>
    <col min="2310" max="2310" width="12.7109375" customWidth="1"/>
    <col min="2311" max="2311" width="2.7109375" customWidth="1"/>
    <col min="2312" max="2312" width="7.7109375" customWidth="1"/>
    <col min="2313" max="2313" width="5.85546875" customWidth="1"/>
    <col min="2314" max="2314" width="1.7109375" customWidth="1"/>
    <col min="2315" max="2315" width="10.7109375" customWidth="1"/>
    <col min="2316" max="2316" width="1.7109375" customWidth="1"/>
    <col min="2317" max="2317" width="10.7109375" customWidth="1"/>
    <col min="2318" max="2318" width="1.7109375" customWidth="1"/>
    <col min="2319" max="2319" width="10.7109375" customWidth="1"/>
    <col min="2320" max="2320" width="1.7109375" customWidth="1"/>
    <col min="2321" max="2321" width="10.7109375" customWidth="1"/>
    <col min="2322" max="2322" width="1.7109375" customWidth="1"/>
    <col min="2323" max="2323" width="0" hidden="1" customWidth="1"/>
    <col min="2324" max="2324" width="8.7109375" customWidth="1"/>
    <col min="2325" max="2325" width="0" hidden="1" customWidth="1"/>
    <col min="2329" max="2338" width="0" hidden="1" customWidth="1"/>
    <col min="2339" max="2341" width="9.140625" customWidth="1"/>
    <col min="2561" max="2562" width="3.28515625" customWidth="1"/>
    <col min="2563" max="2563" width="4.7109375" customWidth="1"/>
    <col min="2564" max="2564" width="7.28515625" customWidth="1"/>
    <col min="2565" max="2565" width="4.28515625" customWidth="1"/>
    <col min="2566" max="2566" width="12.7109375" customWidth="1"/>
    <col min="2567" max="2567" width="2.7109375" customWidth="1"/>
    <col min="2568" max="2568" width="7.7109375" customWidth="1"/>
    <col min="2569" max="2569" width="5.85546875" customWidth="1"/>
    <col min="2570" max="2570" width="1.7109375" customWidth="1"/>
    <col min="2571" max="2571" width="10.7109375" customWidth="1"/>
    <col min="2572" max="2572" width="1.7109375" customWidth="1"/>
    <col min="2573" max="2573" width="10.7109375" customWidth="1"/>
    <col min="2574" max="2574" width="1.7109375" customWidth="1"/>
    <col min="2575" max="2575" width="10.7109375" customWidth="1"/>
    <col min="2576" max="2576" width="1.7109375" customWidth="1"/>
    <col min="2577" max="2577" width="10.7109375" customWidth="1"/>
    <col min="2578" max="2578" width="1.7109375" customWidth="1"/>
    <col min="2579" max="2579" width="0" hidden="1" customWidth="1"/>
    <col min="2580" max="2580" width="8.7109375" customWidth="1"/>
    <col min="2581" max="2581" width="0" hidden="1" customWidth="1"/>
    <col min="2585" max="2594" width="0" hidden="1" customWidth="1"/>
    <col min="2595" max="2597" width="9.140625" customWidth="1"/>
    <col min="2817" max="2818" width="3.28515625" customWidth="1"/>
    <col min="2819" max="2819" width="4.7109375" customWidth="1"/>
    <col min="2820" max="2820" width="7.28515625" customWidth="1"/>
    <col min="2821" max="2821" width="4.28515625" customWidth="1"/>
    <col min="2822" max="2822" width="12.7109375" customWidth="1"/>
    <col min="2823" max="2823" width="2.7109375" customWidth="1"/>
    <col min="2824" max="2824" width="7.7109375" customWidth="1"/>
    <col min="2825" max="2825" width="5.85546875" customWidth="1"/>
    <col min="2826" max="2826" width="1.7109375" customWidth="1"/>
    <col min="2827" max="2827" width="10.7109375" customWidth="1"/>
    <col min="2828" max="2828" width="1.7109375" customWidth="1"/>
    <col min="2829" max="2829" width="10.7109375" customWidth="1"/>
    <col min="2830" max="2830" width="1.7109375" customWidth="1"/>
    <col min="2831" max="2831" width="10.7109375" customWidth="1"/>
    <col min="2832" max="2832" width="1.7109375" customWidth="1"/>
    <col min="2833" max="2833" width="10.7109375" customWidth="1"/>
    <col min="2834" max="2834" width="1.7109375" customWidth="1"/>
    <col min="2835" max="2835" width="0" hidden="1" customWidth="1"/>
    <col min="2836" max="2836" width="8.7109375" customWidth="1"/>
    <col min="2837" max="2837" width="0" hidden="1" customWidth="1"/>
    <col min="2841" max="2850" width="0" hidden="1" customWidth="1"/>
    <col min="2851" max="2853" width="9.140625" customWidth="1"/>
    <col min="3073" max="3074" width="3.28515625" customWidth="1"/>
    <col min="3075" max="3075" width="4.7109375" customWidth="1"/>
    <col min="3076" max="3076" width="7.28515625" customWidth="1"/>
    <col min="3077" max="3077" width="4.28515625" customWidth="1"/>
    <col min="3078" max="3078" width="12.7109375" customWidth="1"/>
    <col min="3079" max="3079" width="2.7109375" customWidth="1"/>
    <col min="3080" max="3080" width="7.7109375" customWidth="1"/>
    <col min="3081" max="3081" width="5.85546875" customWidth="1"/>
    <col min="3082" max="3082" width="1.7109375" customWidth="1"/>
    <col min="3083" max="3083" width="10.7109375" customWidth="1"/>
    <col min="3084" max="3084" width="1.7109375" customWidth="1"/>
    <col min="3085" max="3085" width="10.7109375" customWidth="1"/>
    <col min="3086" max="3086" width="1.7109375" customWidth="1"/>
    <col min="3087" max="3087" width="10.7109375" customWidth="1"/>
    <col min="3088" max="3088" width="1.7109375" customWidth="1"/>
    <col min="3089" max="3089" width="10.7109375" customWidth="1"/>
    <col min="3090" max="3090" width="1.7109375" customWidth="1"/>
    <col min="3091" max="3091" width="0" hidden="1" customWidth="1"/>
    <col min="3092" max="3092" width="8.7109375" customWidth="1"/>
    <col min="3093" max="3093" width="0" hidden="1" customWidth="1"/>
    <col min="3097" max="3106" width="0" hidden="1" customWidth="1"/>
    <col min="3107" max="3109" width="9.140625" customWidth="1"/>
    <col min="3329" max="3330" width="3.28515625" customWidth="1"/>
    <col min="3331" max="3331" width="4.7109375" customWidth="1"/>
    <col min="3332" max="3332" width="7.28515625" customWidth="1"/>
    <col min="3333" max="3333" width="4.28515625" customWidth="1"/>
    <col min="3334" max="3334" width="12.7109375" customWidth="1"/>
    <col min="3335" max="3335" width="2.7109375" customWidth="1"/>
    <col min="3336" max="3336" width="7.7109375" customWidth="1"/>
    <col min="3337" max="3337" width="5.85546875" customWidth="1"/>
    <col min="3338" max="3338" width="1.7109375" customWidth="1"/>
    <col min="3339" max="3339" width="10.7109375" customWidth="1"/>
    <col min="3340" max="3340" width="1.7109375" customWidth="1"/>
    <col min="3341" max="3341" width="10.7109375" customWidth="1"/>
    <col min="3342" max="3342" width="1.7109375" customWidth="1"/>
    <col min="3343" max="3343" width="10.7109375" customWidth="1"/>
    <col min="3344" max="3344" width="1.7109375" customWidth="1"/>
    <col min="3345" max="3345" width="10.7109375" customWidth="1"/>
    <col min="3346" max="3346" width="1.7109375" customWidth="1"/>
    <col min="3347" max="3347" width="0" hidden="1" customWidth="1"/>
    <col min="3348" max="3348" width="8.7109375" customWidth="1"/>
    <col min="3349" max="3349" width="0" hidden="1" customWidth="1"/>
    <col min="3353" max="3362" width="0" hidden="1" customWidth="1"/>
    <col min="3363" max="3365" width="9.140625" customWidth="1"/>
    <col min="3585" max="3586" width="3.28515625" customWidth="1"/>
    <col min="3587" max="3587" width="4.7109375" customWidth="1"/>
    <col min="3588" max="3588" width="7.28515625" customWidth="1"/>
    <col min="3589" max="3589" width="4.28515625" customWidth="1"/>
    <col min="3590" max="3590" width="12.7109375" customWidth="1"/>
    <col min="3591" max="3591" width="2.7109375" customWidth="1"/>
    <col min="3592" max="3592" width="7.7109375" customWidth="1"/>
    <col min="3593" max="3593" width="5.85546875" customWidth="1"/>
    <col min="3594" max="3594" width="1.7109375" customWidth="1"/>
    <col min="3595" max="3595" width="10.7109375" customWidth="1"/>
    <col min="3596" max="3596" width="1.7109375" customWidth="1"/>
    <col min="3597" max="3597" width="10.7109375" customWidth="1"/>
    <col min="3598" max="3598" width="1.7109375" customWidth="1"/>
    <col min="3599" max="3599" width="10.7109375" customWidth="1"/>
    <col min="3600" max="3600" width="1.7109375" customWidth="1"/>
    <col min="3601" max="3601" width="10.7109375" customWidth="1"/>
    <col min="3602" max="3602" width="1.7109375" customWidth="1"/>
    <col min="3603" max="3603" width="0" hidden="1" customWidth="1"/>
    <col min="3604" max="3604" width="8.7109375" customWidth="1"/>
    <col min="3605" max="3605" width="0" hidden="1" customWidth="1"/>
    <col min="3609" max="3618" width="0" hidden="1" customWidth="1"/>
    <col min="3619" max="3621" width="9.140625" customWidth="1"/>
    <col min="3841" max="3842" width="3.28515625" customWidth="1"/>
    <col min="3843" max="3843" width="4.7109375" customWidth="1"/>
    <col min="3844" max="3844" width="7.28515625" customWidth="1"/>
    <col min="3845" max="3845" width="4.28515625" customWidth="1"/>
    <col min="3846" max="3846" width="12.7109375" customWidth="1"/>
    <col min="3847" max="3847" width="2.7109375" customWidth="1"/>
    <col min="3848" max="3848" width="7.7109375" customWidth="1"/>
    <col min="3849" max="3849" width="5.85546875" customWidth="1"/>
    <col min="3850" max="3850" width="1.7109375" customWidth="1"/>
    <col min="3851" max="3851" width="10.7109375" customWidth="1"/>
    <col min="3852" max="3852" width="1.7109375" customWidth="1"/>
    <col min="3853" max="3853" width="10.7109375" customWidth="1"/>
    <col min="3854" max="3854" width="1.7109375" customWidth="1"/>
    <col min="3855" max="3855" width="10.7109375" customWidth="1"/>
    <col min="3856" max="3856" width="1.7109375" customWidth="1"/>
    <col min="3857" max="3857" width="10.7109375" customWidth="1"/>
    <col min="3858" max="3858" width="1.7109375" customWidth="1"/>
    <col min="3859" max="3859" width="0" hidden="1" customWidth="1"/>
    <col min="3860" max="3860" width="8.7109375" customWidth="1"/>
    <col min="3861" max="3861" width="0" hidden="1" customWidth="1"/>
    <col min="3865" max="3874" width="0" hidden="1" customWidth="1"/>
    <col min="3875" max="3877" width="9.140625" customWidth="1"/>
    <col min="4097" max="4098" width="3.28515625" customWidth="1"/>
    <col min="4099" max="4099" width="4.7109375" customWidth="1"/>
    <col min="4100" max="4100" width="7.28515625" customWidth="1"/>
    <col min="4101" max="4101" width="4.28515625" customWidth="1"/>
    <col min="4102" max="4102" width="12.7109375" customWidth="1"/>
    <col min="4103" max="4103" width="2.7109375" customWidth="1"/>
    <col min="4104" max="4104" width="7.7109375" customWidth="1"/>
    <col min="4105" max="4105" width="5.85546875" customWidth="1"/>
    <col min="4106" max="4106" width="1.7109375" customWidth="1"/>
    <col min="4107" max="4107" width="10.7109375" customWidth="1"/>
    <col min="4108" max="4108" width="1.7109375" customWidth="1"/>
    <col min="4109" max="4109" width="10.7109375" customWidth="1"/>
    <col min="4110" max="4110" width="1.7109375" customWidth="1"/>
    <col min="4111" max="4111" width="10.7109375" customWidth="1"/>
    <col min="4112" max="4112" width="1.7109375" customWidth="1"/>
    <col min="4113" max="4113" width="10.7109375" customWidth="1"/>
    <col min="4114" max="4114" width="1.7109375" customWidth="1"/>
    <col min="4115" max="4115" width="0" hidden="1" customWidth="1"/>
    <col min="4116" max="4116" width="8.7109375" customWidth="1"/>
    <col min="4117" max="4117" width="0" hidden="1" customWidth="1"/>
    <col min="4121" max="4130" width="0" hidden="1" customWidth="1"/>
    <col min="4131" max="4133" width="9.140625" customWidth="1"/>
    <col min="4353" max="4354" width="3.28515625" customWidth="1"/>
    <col min="4355" max="4355" width="4.7109375" customWidth="1"/>
    <col min="4356" max="4356" width="7.28515625" customWidth="1"/>
    <col min="4357" max="4357" width="4.28515625" customWidth="1"/>
    <col min="4358" max="4358" width="12.7109375" customWidth="1"/>
    <col min="4359" max="4359" width="2.7109375" customWidth="1"/>
    <col min="4360" max="4360" width="7.7109375" customWidth="1"/>
    <col min="4361" max="4361" width="5.85546875" customWidth="1"/>
    <col min="4362" max="4362" width="1.7109375" customWidth="1"/>
    <col min="4363" max="4363" width="10.7109375" customWidth="1"/>
    <col min="4364" max="4364" width="1.7109375" customWidth="1"/>
    <col min="4365" max="4365" width="10.7109375" customWidth="1"/>
    <col min="4366" max="4366" width="1.7109375" customWidth="1"/>
    <col min="4367" max="4367" width="10.7109375" customWidth="1"/>
    <col min="4368" max="4368" width="1.7109375" customWidth="1"/>
    <col min="4369" max="4369" width="10.7109375" customWidth="1"/>
    <col min="4370" max="4370" width="1.7109375" customWidth="1"/>
    <col min="4371" max="4371" width="0" hidden="1" customWidth="1"/>
    <col min="4372" max="4372" width="8.7109375" customWidth="1"/>
    <col min="4373" max="4373" width="0" hidden="1" customWidth="1"/>
    <col min="4377" max="4386" width="0" hidden="1" customWidth="1"/>
    <col min="4387" max="4389" width="9.140625" customWidth="1"/>
    <col min="4609" max="4610" width="3.28515625" customWidth="1"/>
    <col min="4611" max="4611" width="4.7109375" customWidth="1"/>
    <col min="4612" max="4612" width="7.28515625" customWidth="1"/>
    <col min="4613" max="4613" width="4.28515625" customWidth="1"/>
    <col min="4614" max="4614" width="12.7109375" customWidth="1"/>
    <col min="4615" max="4615" width="2.7109375" customWidth="1"/>
    <col min="4616" max="4616" width="7.7109375" customWidth="1"/>
    <col min="4617" max="4617" width="5.85546875" customWidth="1"/>
    <col min="4618" max="4618" width="1.7109375" customWidth="1"/>
    <col min="4619" max="4619" width="10.7109375" customWidth="1"/>
    <col min="4620" max="4620" width="1.7109375" customWidth="1"/>
    <col min="4621" max="4621" width="10.7109375" customWidth="1"/>
    <col min="4622" max="4622" width="1.7109375" customWidth="1"/>
    <col min="4623" max="4623" width="10.7109375" customWidth="1"/>
    <col min="4624" max="4624" width="1.7109375" customWidth="1"/>
    <col min="4625" max="4625" width="10.7109375" customWidth="1"/>
    <col min="4626" max="4626" width="1.7109375" customWidth="1"/>
    <col min="4627" max="4627" width="0" hidden="1" customWidth="1"/>
    <col min="4628" max="4628" width="8.7109375" customWidth="1"/>
    <col min="4629" max="4629" width="0" hidden="1" customWidth="1"/>
    <col min="4633" max="4642" width="0" hidden="1" customWidth="1"/>
    <col min="4643" max="4645" width="9.140625" customWidth="1"/>
    <col min="4865" max="4866" width="3.28515625" customWidth="1"/>
    <col min="4867" max="4867" width="4.7109375" customWidth="1"/>
    <col min="4868" max="4868" width="7.28515625" customWidth="1"/>
    <col min="4869" max="4869" width="4.28515625" customWidth="1"/>
    <col min="4870" max="4870" width="12.7109375" customWidth="1"/>
    <col min="4871" max="4871" width="2.7109375" customWidth="1"/>
    <col min="4872" max="4872" width="7.7109375" customWidth="1"/>
    <col min="4873" max="4873" width="5.85546875" customWidth="1"/>
    <col min="4874" max="4874" width="1.7109375" customWidth="1"/>
    <col min="4875" max="4875" width="10.7109375" customWidth="1"/>
    <col min="4876" max="4876" width="1.7109375" customWidth="1"/>
    <col min="4877" max="4877" width="10.7109375" customWidth="1"/>
    <col min="4878" max="4878" width="1.7109375" customWidth="1"/>
    <col min="4879" max="4879" width="10.7109375" customWidth="1"/>
    <col min="4880" max="4880" width="1.7109375" customWidth="1"/>
    <col min="4881" max="4881" width="10.7109375" customWidth="1"/>
    <col min="4882" max="4882" width="1.7109375" customWidth="1"/>
    <col min="4883" max="4883" width="0" hidden="1" customWidth="1"/>
    <col min="4884" max="4884" width="8.7109375" customWidth="1"/>
    <col min="4885" max="4885" width="0" hidden="1" customWidth="1"/>
    <col min="4889" max="4898" width="0" hidden="1" customWidth="1"/>
    <col min="4899" max="4901" width="9.140625" customWidth="1"/>
    <col min="5121" max="5122" width="3.28515625" customWidth="1"/>
    <col min="5123" max="5123" width="4.7109375" customWidth="1"/>
    <col min="5124" max="5124" width="7.28515625" customWidth="1"/>
    <col min="5125" max="5125" width="4.28515625" customWidth="1"/>
    <col min="5126" max="5126" width="12.7109375" customWidth="1"/>
    <col min="5127" max="5127" width="2.7109375" customWidth="1"/>
    <col min="5128" max="5128" width="7.7109375" customWidth="1"/>
    <col min="5129" max="5129" width="5.85546875" customWidth="1"/>
    <col min="5130" max="5130" width="1.7109375" customWidth="1"/>
    <col min="5131" max="5131" width="10.7109375" customWidth="1"/>
    <col min="5132" max="5132" width="1.7109375" customWidth="1"/>
    <col min="5133" max="5133" width="10.7109375" customWidth="1"/>
    <col min="5134" max="5134" width="1.7109375" customWidth="1"/>
    <col min="5135" max="5135" width="10.7109375" customWidth="1"/>
    <col min="5136" max="5136" width="1.7109375" customWidth="1"/>
    <col min="5137" max="5137" width="10.7109375" customWidth="1"/>
    <col min="5138" max="5138" width="1.7109375" customWidth="1"/>
    <col min="5139" max="5139" width="0" hidden="1" customWidth="1"/>
    <col min="5140" max="5140" width="8.7109375" customWidth="1"/>
    <col min="5141" max="5141" width="0" hidden="1" customWidth="1"/>
    <col min="5145" max="5154" width="0" hidden="1" customWidth="1"/>
    <col min="5155" max="5157" width="9.140625" customWidth="1"/>
    <col min="5377" max="5378" width="3.28515625" customWidth="1"/>
    <col min="5379" max="5379" width="4.7109375" customWidth="1"/>
    <col min="5380" max="5380" width="7.28515625" customWidth="1"/>
    <col min="5381" max="5381" width="4.28515625" customWidth="1"/>
    <col min="5382" max="5382" width="12.7109375" customWidth="1"/>
    <col min="5383" max="5383" width="2.7109375" customWidth="1"/>
    <col min="5384" max="5384" width="7.7109375" customWidth="1"/>
    <col min="5385" max="5385" width="5.85546875" customWidth="1"/>
    <col min="5386" max="5386" width="1.7109375" customWidth="1"/>
    <col min="5387" max="5387" width="10.7109375" customWidth="1"/>
    <col min="5388" max="5388" width="1.7109375" customWidth="1"/>
    <col min="5389" max="5389" width="10.7109375" customWidth="1"/>
    <col min="5390" max="5390" width="1.7109375" customWidth="1"/>
    <col min="5391" max="5391" width="10.7109375" customWidth="1"/>
    <col min="5392" max="5392" width="1.7109375" customWidth="1"/>
    <col min="5393" max="5393" width="10.7109375" customWidth="1"/>
    <col min="5394" max="5394" width="1.7109375" customWidth="1"/>
    <col min="5395" max="5395" width="0" hidden="1" customWidth="1"/>
    <col min="5396" max="5396" width="8.7109375" customWidth="1"/>
    <col min="5397" max="5397" width="0" hidden="1" customWidth="1"/>
    <col min="5401" max="5410" width="0" hidden="1" customWidth="1"/>
    <col min="5411" max="5413" width="9.140625" customWidth="1"/>
    <col min="5633" max="5634" width="3.28515625" customWidth="1"/>
    <col min="5635" max="5635" width="4.7109375" customWidth="1"/>
    <col min="5636" max="5636" width="7.28515625" customWidth="1"/>
    <col min="5637" max="5637" width="4.28515625" customWidth="1"/>
    <col min="5638" max="5638" width="12.7109375" customWidth="1"/>
    <col min="5639" max="5639" width="2.7109375" customWidth="1"/>
    <col min="5640" max="5640" width="7.7109375" customWidth="1"/>
    <col min="5641" max="5641" width="5.85546875" customWidth="1"/>
    <col min="5642" max="5642" width="1.7109375" customWidth="1"/>
    <col min="5643" max="5643" width="10.7109375" customWidth="1"/>
    <col min="5644" max="5644" width="1.7109375" customWidth="1"/>
    <col min="5645" max="5645" width="10.7109375" customWidth="1"/>
    <col min="5646" max="5646" width="1.7109375" customWidth="1"/>
    <col min="5647" max="5647" width="10.7109375" customWidth="1"/>
    <col min="5648" max="5648" width="1.7109375" customWidth="1"/>
    <col min="5649" max="5649" width="10.7109375" customWidth="1"/>
    <col min="5650" max="5650" width="1.7109375" customWidth="1"/>
    <col min="5651" max="5651" width="0" hidden="1" customWidth="1"/>
    <col min="5652" max="5652" width="8.7109375" customWidth="1"/>
    <col min="5653" max="5653" width="0" hidden="1" customWidth="1"/>
    <col min="5657" max="5666" width="0" hidden="1" customWidth="1"/>
    <col min="5667" max="5669" width="9.140625" customWidth="1"/>
    <col min="5889" max="5890" width="3.28515625" customWidth="1"/>
    <col min="5891" max="5891" width="4.7109375" customWidth="1"/>
    <col min="5892" max="5892" width="7.28515625" customWidth="1"/>
    <col min="5893" max="5893" width="4.28515625" customWidth="1"/>
    <col min="5894" max="5894" width="12.7109375" customWidth="1"/>
    <col min="5895" max="5895" width="2.7109375" customWidth="1"/>
    <col min="5896" max="5896" width="7.7109375" customWidth="1"/>
    <col min="5897" max="5897" width="5.85546875" customWidth="1"/>
    <col min="5898" max="5898" width="1.7109375" customWidth="1"/>
    <col min="5899" max="5899" width="10.7109375" customWidth="1"/>
    <col min="5900" max="5900" width="1.7109375" customWidth="1"/>
    <col min="5901" max="5901" width="10.7109375" customWidth="1"/>
    <col min="5902" max="5902" width="1.7109375" customWidth="1"/>
    <col min="5903" max="5903" width="10.7109375" customWidth="1"/>
    <col min="5904" max="5904" width="1.7109375" customWidth="1"/>
    <col min="5905" max="5905" width="10.7109375" customWidth="1"/>
    <col min="5906" max="5906" width="1.7109375" customWidth="1"/>
    <col min="5907" max="5907" width="0" hidden="1" customWidth="1"/>
    <col min="5908" max="5908" width="8.7109375" customWidth="1"/>
    <col min="5909" max="5909" width="0" hidden="1" customWidth="1"/>
    <col min="5913" max="5922" width="0" hidden="1" customWidth="1"/>
    <col min="5923" max="5925" width="9.140625" customWidth="1"/>
    <col min="6145" max="6146" width="3.28515625" customWidth="1"/>
    <col min="6147" max="6147" width="4.7109375" customWidth="1"/>
    <col min="6148" max="6148" width="7.28515625" customWidth="1"/>
    <col min="6149" max="6149" width="4.28515625" customWidth="1"/>
    <col min="6150" max="6150" width="12.7109375" customWidth="1"/>
    <col min="6151" max="6151" width="2.7109375" customWidth="1"/>
    <col min="6152" max="6152" width="7.7109375" customWidth="1"/>
    <col min="6153" max="6153" width="5.85546875" customWidth="1"/>
    <col min="6154" max="6154" width="1.7109375" customWidth="1"/>
    <col min="6155" max="6155" width="10.7109375" customWidth="1"/>
    <col min="6156" max="6156" width="1.7109375" customWidth="1"/>
    <col min="6157" max="6157" width="10.7109375" customWidth="1"/>
    <col min="6158" max="6158" width="1.7109375" customWidth="1"/>
    <col min="6159" max="6159" width="10.7109375" customWidth="1"/>
    <col min="6160" max="6160" width="1.7109375" customWidth="1"/>
    <col min="6161" max="6161" width="10.7109375" customWidth="1"/>
    <col min="6162" max="6162" width="1.7109375" customWidth="1"/>
    <col min="6163" max="6163" width="0" hidden="1" customWidth="1"/>
    <col min="6164" max="6164" width="8.7109375" customWidth="1"/>
    <col min="6165" max="6165" width="0" hidden="1" customWidth="1"/>
    <col min="6169" max="6178" width="0" hidden="1" customWidth="1"/>
    <col min="6179" max="6181" width="9.140625" customWidth="1"/>
    <col min="6401" max="6402" width="3.28515625" customWidth="1"/>
    <col min="6403" max="6403" width="4.7109375" customWidth="1"/>
    <col min="6404" max="6404" width="7.28515625" customWidth="1"/>
    <col min="6405" max="6405" width="4.28515625" customWidth="1"/>
    <col min="6406" max="6406" width="12.7109375" customWidth="1"/>
    <col min="6407" max="6407" width="2.7109375" customWidth="1"/>
    <col min="6408" max="6408" width="7.7109375" customWidth="1"/>
    <col min="6409" max="6409" width="5.85546875" customWidth="1"/>
    <col min="6410" max="6410" width="1.7109375" customWidth="1"/>
    <col min="6411" max="6411" width="10.7109375" customWidth="1"/>
    <col min="6412" max="6412" width="1.7109375" customWidth="1"/>
    <col min="6413" max="6413" width="10.7109375" customWidth="1"/>
    <col min="6414" max="6414" width="1.7109375" customWidth="1"/>
    <col min="6415" max="6415" width="10.7109375" customWidth="1"/>
    <col min="6416" max="6416" width="1.7109375" customWidth="1"/>
    <col min="6417" max="6417" width="10.7109375" customWidth="1"/>
    <col min="6418" max="6418" width="1.7109375" customWidth="1"/>
    <col min="6419" max="6419" width="0" hidden="1" customWidth="1"/>
    <col min="6420" max="6420" width="8.7109375" customWidth="1"/>
    <col min="6421" max="6421" width="0" hidden="1" customWidth="1"/>
    <col min="6425" max="6434" width="0" hidden="1" customWidth="1"/>
    <col min="6435" max="6437" width="9.140625" customWidth="1"/>
    <col min="6657" max="6658" width="3.28515625" customWidth="1"/>
    <col min="6659" max="6659" width="4.7109375" customWidth="1"/>
    <col min="6660" max="6660" width="7.28515625" customWidth="1"/>
    <col min="6661" max="6661" width="4.28515625" customWidth="1"/>
    <col min="6662" max="6662" width="12.7109375" customWidth="1"/>
    <col min="6663" max="6663" width="2.7109375" customWidth="1"/>
    <col min="6664" max="6664" width="7.7109375" customWidth="1"/>
    <col min="6665" max="6665" width="5.85546875" customWidth="1"/>
    <col min="6666" max="6666" width="1.7109375" customWidth="1"/>
    <col min="6667" max="6667" width="10.7109375" customWidth="1"/>
    <col min="6668" max="6668" width="1.7109375" customWidth="1"/>
    <col min="6669" max="6669" width="10.7109375" customWidth="1"/>
    <col min="6670" max="6670" width="1.7109375" customWidth="1"/>
    <col min="6671" max="6671" width="10.7109375" customWidth="1"/>
    <col min="6672" max="6672" width="1.7109375" customWidth="1"/>
    <col min="6673" max="6673" width="10.7109375" customWidth="1"/>
    <col min="6674" max="6674" width="1.7109375" customWidth="1"/>
    <col min="6675" max="6675" width="0" hidden="1" customWidth="1"/>
    <col min="6676" max="6676" width="8.7109375" customWidth="1"/>
    <col min="6677" max="6677" width="0" hidden="1" customWidth="1"/>
    <col min="6681" max="6690" width="0" hidden="1" customWidth="1"/>
    <col min="6691" max="6693" width="9.140625" customWidth="1"/>
    <col min="6913" max="6914" width="3.28515625" customWidth="1"/>
    <col min="6915" max="6915" width="4.7109375" customWidth="1"/>
    <col min="6916" max="6916" width="7.28515625" customWidth="1"/>
    <col min="6917" max="6917" width="4.28515625" customWidth="1"/>
    <col min="6918" max="6918" width="12.7109375" customWidth="1"/>
    <col min="6919" max="6919" width="2.7109375" customWidth="1"/>
    <col min="6920" max="6920" width="7.7109375" customWidth="1"/>
    <col min="6921" max="6921" width="5.85546875" customWidth="1"/>
    <col min="6922" max="6922" width="1.7109375" customWidth="1"/>
    <col min="6923" max="6923" width="10.7109375" customWidth="1"/>
    <col min="6924" max="6924" width="1.7109375" customWidth="1"/>
    <col min="6925" max="6925" width="10.7109375" customWidth="1"/>
    <col min="6926" max="6926" width="1.7109375" customWidth="1"/>
    <col min="6927" max="6927" width="10.7109375" customWidth="1"/>
    <col min="6928" max="6928" width="1.7109375" customWidth="1"/>
    <col min="6929" max="6929" width="10.7109375" customWidth="1"/>
    <col min="6930" max="6930" width="1.7109375" customWidth="1"/>
    <col min="6931" max="6931" width="0" hidden="1" customWidth="1"/>
    <col min="6932" max="6932" width="8.7109375" customWidth="1"/>
    <col min="6933" max="6933" width="0" hidden="1" customWidth="1"/>
    <col min="6937" max="6946" width="0" hidden="1" customWidth="1"/>
    <col min="6947" max="6949" width="9.140625" customWidth="1"/>
    <col min="7169" max="7170" width="3.28515625" customWidth="1"/>
    <col min="7171" max="7171" width="4.7109375" customWidth="1"/>
    <col min="7172" max="7172" width="7.28515625" customWidth="1"/>
    <col min="7173" max="7173" width="4.28515625" customWidth="1"/>
    <col min="7174" max="7174" width="12.7109375" customWidth="1"/>
    <col min="7175" max="7175" width="2.7109375" customWidth="1"/>
    <col min="7176" max="7176" width="7.7109375" customWidth="1"/>
    <col min="7177" max="7177" width="5.85546875" customWidth="1"/>
    <col min="7178" max="7178" width="1.7109375" customWidth="1"/>
    <col min="7179" max="7179" width="10.7109375" customWidth="1"/>
    <col min="7180" max="7180" width="1.7109375" customWidth="1"/>
    <col min="7181" max="7181" width="10.7109375" customWidth="1"/>
    <col min="7182" max="7182" width="1.7109375" customWidth="1"/>
    <col min="7183" max="7183" width="10.7109375" customWidth="1"/>
    <col min="7184" max="7184" width="1.7109375" customWidth="1"/>
    <col min="7185" max="7185" width="10.7109375" customWidth="1"/>
    <col min="7186" max="7186" width="1.7109375" customWidth="1"/>
    <col min="7187" max="7187" width="0" hidden="1" customWidth="1"/>
    <col min="7188" max="7188" width="8.7109375" customWidth="1"/>
    <col min="7189" max="7189" width="0" hidden="1" customWidth="1"/>
    <col min="7193" max="7202" width="0" hidden="1" customWidth="1"/>
    <col min="7203" max="7205" width="9.140625" customWidth="1"/>
    <col min="7425" max="7426" width="3.28515625" customWidth="1"/>
    <col min="7427" max="7427" width="4.7109375" customWidth="1"/>
    <col min="7428" max="7428" width="7.28515625" customWidth="1"/>
    <col min="7429" max="7429" width="4.28515625" customWidth="1"/>
    <col min="7430" max="7430" width="12.7109375" customWidth="1"/>
    <col min="7431" max="7431" width="2.7109375" customWidth="1"/>
    <col min="7432" max="7432" width="7.7109375" customWidth="1"/>
    <col min="7433" max="7433" width="5.85546875" customWidth="1"/>
    <col min="7434" max="7434" width="1.7109375" customWidth="1"/>
    <col min="7435" max="7435" width="10.7109375" customWidth="1"/>
    <col min="7436" max="7436" width="1.7109375" customWidth="1"/>
    <col min="7437" max="7437" width="10.7109375" customWidth="1"/>
    <col min="7438" max="7438" width="1.7109375" customWidth="1"/>
    <col min="7439" max="7439" width="10.7109375" customWidth="1"/>
    <col min="7440" max="7440" width="1.7109375" customWidth="1"/>
    <col min="7441" max="7441" width="10.7109375" customWidth="1"/>
    <col min="7442" max="7442" width="1.7109375" customWidth="1"/>
    <col min="7443" max="7443" width="0" hidden="1" customWidth="1"/>
    <col min="7444" max="7444" width="8.7109375" customWidth="1"/>
    <col min="7445" max="7445" width="0" hidden="1" customWidth="1"/>
    <col min="7449" max="7458" width="0" hidden="1" customWidth="1"/>
    <col min="7459" max="7461" width="9.140625" customWidth="1"/>
    <col min="7681" max="7682" width="3.28515625" customWidth="1"/>
    <col min="7683" max="7683" width="4.7109375" customWidth="1"/>
    <col min="7684" max="7684" width="7.28515625" customWidth="1"/>
    <col min="7685" max="7685" width="4.28515625" customWidth="1"/>
    <col min="7686" max="7686" width="12.7109375" customWidth="1"/>
    <col min="7687" max="7687" width="2.7109375" customWidth="1"/>
    <col min="7688" max="7688" width="7.7109375" customWidth="1"/>
    <col min="7689" max="7689" width="5.85546875" customWidth="1"/>
    <col min="7690" max="7690" width="1.7109375" customWidth="1"/>
    <col min="7691" max="7691" width="10.7109375" customWidth="1"/>
    <col min="7692" max="7692" width="1.7109375" customWidth="1"/>
    <col min="7693" max="7693" width="10.7109375" customWidth="1"/>
    <col min="7694" max="7694" width="1.7109375" customWidth="1"/>
    <col min="7695" max="7695" width="10.7109375" customWidth="1"/>
    <col min="7696" max="7696" width="1.7109375" customWidth="1"/>
    <col min="7697" max="7697" width="10.7109375" customWidth="1"/>
    <col min="7698" max="7698" width="1.7109375" customWidth="1"/>
    <col min="7699" max="7699" width="0" hidden="1" customWidth="1"/>
    <col min="7700" max="7700" width="8.7109375" customWidth="1"/>
    <col min="7701" max="7701" width="0" hidden="1" customWidth="1"/>
    <col min="7705" max="7714" width="0" hidden="1" customWidth="1"/>
    <col min="7715" max="7717" width="9.140625" customWidth="1"/>
    <col min="7937" max="7938" width="3.28515625" customWidth="1"/>
    <col min="7939" max="7939" width="4.7109375" customWidth="1"/>
    <col min="7940" max="7940" width="7.28515625" customWidth="1"/>
    <col min="7941" max="7941" width="4.28515625" customWidth="1"/>
    <col min="7942" max="7942" width="12.7109375" customWidth="1"/>
    <col min="7943" max="7943" width="2.7109375" customWidth="1"/>
    <col min="7944" max="7944" width="7.7109375" customWidth="1"/>
    <col min="7945" max="7945" width="5.85546875" customWidth="1"/>
    <col min="7946" max="7946" width="1.7109375" customWidth="1"/>
    <col min="7947" max="7947" width="10.7109375" customWidth="1"/>
    <col min="7948" max="7948" width="1.7109375" customWidth="1"/>
    <col min="7949" max="7949" width="10.7109375" customWidth="1"/>
    <col min="7950" max="7950" width="1.7109375" customWidth="1"/>
    <col min="7951" max="7951" width="10.7109375" customWidth="1"/>
    <col min="7952" max="7952" width="1.7109375" customWidth="1"/>
    <col min="7953" max="7953" width="10.7109375" customWidth="1"/>
    <col min="7954" max="7954" width="1.7109375" customWidth="1"/>
    <col min="7955" max="7955" width="0" hidden="1" customWidth="1"/>
    <col min="7956" max="7956" width="8.7109375" customWidth="1"/>
    <col min="7957" max="7957" width="0" hidden="1" customWidth="1"/>
    <col min="7961" max="7970" width="0" hidden="1" customWidth="1"/>
    <col min="7971" max="7973" width="9.140625" customWidth="1"/>
    <col min="8193" max="8194" width="3.28515625" customWidth="1"/>
    <col min="8195" max="8195" width="4.7109375" customWidth="1"/>
    <col min="8196" max="8196" width="7.28515625" customWidth="1"/>
    <col min="8197" max="8197" width="4.28515625" customWidth="1"/>
    <col min="8198" max="8198" width="12.7109375" customWidth="1"/>
    <col min="8199" max="8199" width="2.7109375" customWidth="1"/>
    <col min="8200" max="8200" width="7.7109375" customWidth="1"/>
    <col min="8201" max="8201" width="5.85546875" customWidth="1"/>
    <col min="8202" max="8202" width="1.7109375" customWidth="1"/>
    <col min="8203" max="8203" width="10.7109375" customWidth="1"/>
    <col min="8204" max="8204" width="1.7109375" customWidth="1"/>
    <col min="8205" max="8205" width="10.7109375" customWidth="1"/>
    <col min="8206" max="8206" width="1.7109375" customWidth="1"/>
    <col min="8207" max="8207" width="10.7109375" customWidth="1"/>
    <col min="8208" max="8208" width="1.7109375" customWidth="1"/>
    <col min="8209" max="8209" width="10.7109375" customWidth="1"/>
    <col min="8210" max="8210" width="1.7109375" customWidth="1"/>
    <col min="8211" max="8211" width="0" hidden="1" customWidth="1"/>
    <col min="8212" max="8212" width="8.7109375" customWidth="1"/>
    <col min="8213" max="8213" width="0" hidden="1" customWidth="1"/>
    <col min="8217" max="8226" width="0" hidden="1" customWidth="1"/>
    <col min="8227" max="8229" width="9.140625" customWidth="1"/>
    <col min="8449" max="8450" width="3.28515625" customWidth="1"/>
    <col min="8451" max="8451" width="4.7109375" customWidth="1"/>
    <col min="8452" max="8452" width="7.28515625" customWidth="1"/>
    <col min="8453" max="8453" width="4.28515625" customWidth="1"/>
    <col min="8454" max="8454" width="12.7109375" customWidth="1"/>
    <col min="8455" max="8455" width="2.7109375" customWidth="1"/>
    <col min="8456" max="8456" width="7.7109375" customWidth="1"/>
    <col min="8457" max="8457" width="5.85546875" customWidth="1"/>
    <col min="8458" max="8458" width="1.7109375" customWidth="1"/>
    <col min="8459" max="8459" width="10.7109375" customWidth="1"/>
    <col min="8460" max="8460" width="1.7109375" customWidth="1"/>
    <col min="8461" max="8461" width="10.7109375" customWidth="1"/>
    <col min="8462" max="8462" width="1.7109375" customWidth="1"/>
    <col min="8463" max="8463" width="10.7109375" customWidth="1"/>
    <col min="8464" max="8464" width="1.7109375" customWidth="1"/>
    <col min="8465" max="8465" width="10.7109375" customWidth="1"/>
    <col min="8466" max="8466" width="1.7109375" customWidth="1"/>
    <col min="8467" max="8467" width="0" hidden="1" customWidth="1"/>
    <col min="8468" max="8468" width="8.7109375" customWidth="1"/>
    <col min="8469" max="8469" width="0" hidden="1" customWidth="1"/>
    <col min="8473" max="8482" width="0" hidden="1" customWidth="1"/>
    <col min="8483" max="8485" width="9.140625" customWidth="1"/>
    <col min="8705" max="8706" width="3.28515625" customWidth="1"/>
    <col min="8707" max="8707" width="4.7109375" customWidth="1"/>
    <col min="8708" max="8708" width="7.28515625" customWidth="1"/>
    <col min="8709" max="8709" width="4.28515625" customWidth="1"/>
    <col min="8710" max="8710" width="12.7109375" customWidth="1"/>
    <col min="8711" max="8711" width="2.7109375" customWidth="1"/>
    <col min="8712" max="8712" width="7.7109375" customWidth="1"/>
    <col min="8713" max="8713" width="5.85546875" customWidth="1"/>
    <col min="8714" max="8714" width="1.7109375" customWidth="1"/>
    <col min="8715" max="8715" width="10.7109375" customWidth="1"/>
    <col min="8716" max="8716" width="1.7109375" customWidth="1"/>
    <col min="8717" max="8717" width="10.7109375" customWidth="1"/>
    <col min="8718" max="8718" width="1.7109375" customWidth="1"/>
    <col min="8719" max="8719" width="10.7109375" customWidth="1"/>
    <col min="8720" max="8720" width="1.7109375" customWidth="1"/>
    <col min="8721" max="8721" width="10.7109375" customWidth="1"/>
    <col min="8722" max="8722" width="1.7109375" customWidth="1"/>
    <col min="8723" max="8723" width="0" hidden="1" customWidth="1"/>
    <col min="8724" max="8724" width="8.7109375" customWidth="1"/>
    <col min="8725" max="8725" width="0" hidden="1" customWidth="1"/>
    <col min="8729" max="8738" width="0" hidden="1" customWidth="1"/>
    <col min="8739" max="8741" width="9.140625" customWidth="1"/>
    <col min="8961" max="8962" width="3.28515625" customWidth="1"/>
    <col min="8963" max="8963" width="4.7109375" customWidth="1"/>
    <col min="8964" max="8964" width="7.28515625" customWidth="1"/>
    <col min="8965" max="8965" width="4.28515625" customWidth="1"/>
    <col min="8966" max="8966" width="12.7109375" customWidth="1"/>
    <col min="8967" max="8967" width="2.7109375" customWidth="1"/>
    <col min="8968" max="8968" width="7.7109375" customWidth="1"/>
    <col min="8969" max="8969" width="5.85546875" customWidth="1"/>
    <col min="8970" max="8970" width="1.7109375" customWidth="1"/>
    <col min="8971" max="8971" width="10.7109375" customWidth="1"/>
    <col min="8972" max="8972" width="1.7109375" customWidth="1"/>
    <col min="8973" max="8973" width="10.7109375" customWidth="1"/>
    <col min="8974" max="8974" width="1.7109375" customWidth="1"/>
    <col min="8975" max="8975" width="10.7109375" customWidth="1"/>
    <col min="8976" max="8976" width="1.7109375" customWidth="1"/>
    <col min="8977" max="8977" width="10.7109375" customWidth="1"/>
    <col min="8978" max="8978" width="1.7109375" customWidth="1"/>
    <col min="8979" max="8979" width="0" hidden="1" customWidth="1"/>
    <col min="8980" max="8980" width="8.7109375" customWidth="1"/>
    <col min="8981" max="8981" width="0" hidden="1" customWidth="1"/>
    <col min="8985" max="8994" width="0" hidden="1" customWidth="1"/>
    <col min="8995" max="8997" width="9.140625" customWidth="1"/>
    <col min="9217" max="9218" width="3.28515625" customWidth="1"/>
    <col min="9219" max="9219" width="4.7109375" customWidth="1"/>
    <col min="9220" max="9220" width="7.28515625" customWidth="1"/>
    <col min="9221" max="9221" width="4.28515625" customWidth="1"/>
    <col min="9222" max="9222" width="12.7109375" customWidth="1"/>
    <col min="9223" max="9223" width="2.7109375" customWidth="1"/>
    <col min="9224" max="9224" width="7.7109375" customWidth="1"/>
    <col min="9225" max="9225" width="5.85546875" customWidth="1"/>
    <col min="9226" max="9226" width="1.7109375" customWidth="1"/>
    <col min="9227" max="9227" width="10.7109375" customWidth="1"/>
    <col min="9228" max="9228" width="1.7109375" customWidth="1"/>
    <col min="9229" max="9229" width="10.7109375" customWidth="1"/>
    <col min="9230" max="9230" width="1.7109375" customWidth="1"/>
    <col min="9231" max="9231" width="10.7109375" customWidth="1"/>
    <col min="9232" max="9232" width="1.7109375" customWidth="1"/>
    <col min="9233" max="9233" width="10.7109375" customWidth="1"/>
    <col min="9234" max="9234" width="1.7109375" customWidth="1"/>
    <col min="9235" max="9235" width="0" hidden="1" customWidth="1"/>
    <col min="9236" max="9236" width="8.7109375" customWidth="1"/>
    <col min="9237" max="9237" width="0" hidden="1" customWidth="1"/>
    <col min="9241" max="9250" width="0" hidden="1" customWidth="1"/>
    <col min="9251" max="9253" width="9.140625" customWidth="1"/>
    <col min="9473" max="9474" width="3.28515625" customWidth="1"/>
    <col min="9475" max="9475" width="4.7109375" customWidth="1"/>
    <col min="9476" max="9476" width="7.28515625" customWidth="1"/>
    <col min="9477" max="9477" width="4.28515625" customWidth="1"/>
    <col min="9478" max="9478" width="12.7109375" customWidth="1"/>
    <col min="9479" max="9479" width="2.7109375" customWidth="1"/>
    <col min="9480" max="9480" width="7.7109375" customWidth="1"/>
    <col min="9481" max="9481" width="5.85546875" customWidth="1"/>
    <col min="9482" max="9482" width="1.7109375" customWidth="1"/>
    <col min="9483" max="9483" width="10.7109375" customWidth="1"/>
    <col min="9484" max="9484" width="1.7109375" customWidth="1"/>
    <col min="9485" max="9485" width="10.7109375" customWidth="1"/>
    <col min="9486" max="9486" width="1.7109375" customWidth="1"/>
    <col min="9487" max="9487" width="10.7109375" customWidth="1"/>
    <col min="9488" max="9488" width="1.7109375" customWidth="1"/>
    <col min="9489" max="9489" width="10.7109375" customWidth="1"/>
    <col min="9490" max="9490" width="1.7109375" customWidth="1"/>
    <col min="9491" max="9491" width="0" hidden="1" customWidth="1"/>
    <col min="9492" max="9492" width="8.7109375" customWidth="1"/>
    <col min="9493" max="9493" width="0" hidden="1" customWidth="1"/>
    <col min="9497" max="9506" width="0" hidden="1" customWidth="1"/>
    <col min="9507" max="9509" width="9.140625" customWidth="1"/>
    <col min="9729" max="9730" width="3.28515625" customWidth="1"/>
    <col min="9731" max="9731" width="4.7109375" customWidth="1"/>
    <col min="9732" max="9732" width="7.28515625" customWidth="1"/>
    <col min="9733" max="9733" width="4.28515625" customWidth="1"/>
    <col min="9734" max="9734" width="12.7109375" customWidth="1"/>
    <col min="9735" max="9735" width="2.7109375" customWidth="1"/>
    <col min="9736" max="9736" width="7.7109375" customWidth="1"/>
    <col min="9737" max="9737" width="5.85546875" customWidth="1"/>
    <col min="9738" max="9738" width="1.7109375" customWidth="1"/>
    <col min="9739" max="9739" width="10.7109375" customWidth="1"/>
    <col min="9740" max="9740" width="1.7109375" customWidth="1"/>
    <col min="9741" max="9741" width="10.7109375" customWidth="1"/>
    <col min="9742" max="9742" width="1.7109375" customWidth="1"/>
    <col min="9743" max="9743" width="10.7109375" customWidth="1"/>
    <col min="9744" max="9744" width="1.7109375" customWidth="1"/>
    <col min="9745" max="9745" width="10.7109375" customWidth="1"/>
    <col min="9746" max="9746" width="1.7109375" customWidth="1"/>
    <col min="9747" max="9747" width="0" hidden="1" customWidth="1"/>
    <col min="9748" max="9748" width="8.7109375" customWidth="1"/>
    <col min="9749" max="9749" width="0" hidden="1" customWidth="1"/>
    <col min="9753" max="9762" width="0" hidden="1" customWidth="1"/>
    <col min="9763" max="9765" width="9.140625" customWidth="1"/>
    <col min="9985" max="9986" width="3.28515625" customWidth="1"/>
    <col min="9987" max="9987" width="4.7109375" customWidth="1"/>
    <col min="9988" max="9988" width="7.28515625" customWidth="1"/>
    <col min="9989" max="9989" width="4.28515625" customWidth="1"/>
    <col min="9990" max="9990" width="12.7109375" customWidth="1"/>
    <col min="9991" max="9991" width="2.7109375" customWidth="1"/>
    <col min="9992" max="9992" width="7.7109375" customWidth="1"/>
    <col min="9993" max="9993" width="5.85546875" customWidth="1"/>
    <col min="9994" max="9994" width="1.7109375" customWidth="1"/>
    <col min="9995" max="9995" width="10.7109375" customWidth="1"/>
    <col min="9996" max="9996" width="1.7109375" customWidth="1"/>
    <col min="9997" max="9997" width="10.7109375" customWidth="1"/>
    <col min="9998" max="9998" width="1.7109375" customWidth="1"/>
    <col min="9999" max="9999" width="10.7109375" customWidth="1"/>
    <col min="10000" max="10000" width="1.7109375" customWidth="1"/>
    <col min="10001" max="10001" width="10.7109375" customWidth="1"/>
    <col min="10002" max="10002" width="1.7109375" customWidth="1"/>
    <col min="10003" max="10003" width="0" hidden="1" customWidth="1"/>
    <col min="10004" max="10004" width="8.7109375" customWidth="1"/>
    <col min="10005" max="10005" width="0" hidden="1" customWidth="1"/>
    <col min="10009" max="10018" width="0" hidden="1" customWidth="1"/>
    <col min="10019" max="10021" width="9.140625" customWidth="1"/>
    <col min="10241" max="10242" width="3.28515625" customWidth="1"/>
    <col min="10243" max="10243" width="4.7109375" customWidth="1"/>
    <col min="10244" max="10244" width="7.28515625" customWidth="1"/>
    <col min="10245" max="10245" width="4.28515625" customWidth="1"/>
    <col min="10246" max="10246" width="12.7109375" customWidth="1"/>
    <col min="10247" max="10247" width="2.7109375" customWidth="1"/>
    <col min="10248" max="10248" width="7.7109375" customWidth="1"/>
    <col min="10249" max="10249" width="5.85546875" customWidth="1"/>
    <col min="10250" max="10250" width="1.7109375" customWidth="1"/>
    <col min="10251" max="10251" width="10.7109375" customWidth="1"/>
    <col min="10252" max="10252" width="1.7109375" customWidth="1"/>
    <col min="10253" max="10253" width="10.7109375" customWidth="1"/>
    <col min="10254" max="10254" width="1.7109375" customWidth="1"/>
    <col min="10255" max="10255" width="10.7109375" customWidth="1"/>
    <col min="10256" max="10256" width="1.7109375" customWidth="1"/>
    <col min="10257" max="10257" width="10.7109375" customWidth="1"/>
    <col min="10258" max="10258" width="1.7109375" customWidth="1"/>
    <col min="10259" max="10259" width="0" hidden="1" customWidth="1"/>
    <col min="10260" max="10260" width="8.7109375" customWidth="1"/>
    <col min="10261" max="10261" width="0" hidden="1" customWidth="1"/>
    <col min="10265" max="10274" width="0" hidden="1" customWidth="1"/>
    <col min="10275" max="10277" width="9.140625" customWidth="1"/>
    <col min="10497" max="10498" width="3.28515625" customWidth="1"/>
    <col min="10499" max="10499" width="4.7109375" customWidth="1"/>
    <col min="10500" max="10500" width="7.28515625" customWidth="1"/>
    <col min="10501" max="10501" width="4.28515625" customWidth="1"/>
    <col min="10502" max="10502" width="12.7109375" customWidth="1"/>
    <col min="10503" max="10503" width="2.7109375" customWidth="1"/>
    <col min="10504" max="10504" width="7.7109375" customWidth="1"/>
    <col min="10505" max="10505" width="5.85546875" customWidth="1"/>
    <col min="10506" max="10506" width="1.7109375" customWidth="1"/>
    <col min="10507" max="10507" width="10.7109375" customWidth="1"/>
    <col min="10508" max="10508" width="1.7109375" customWidth="1"/>
    <col min="10509" max="10509" width="10.7109375" customWidth="1"/>
    <col min="10510" max="10510" width="1.7109375" customWidth="1"/>
    <col min="10511" max="10511" width="10.7109375" customWidth="1"/>
    <col min="10512" max="10512" width="1.7109375" customWidth="1"/>
    <col min="10513" max="10513" width="10.7109375" customWidth="1"/>
    <col min="10514" max="10514" width="1.7109375" customWidth="1"/>
    <col min="10515" max="10515" width="0" hidden="1" customWidth="1"/>
    <col min="10516" max="10516" width="8.7109375" customWidth="1"/>
    <col min="10517" max="10517" width="0" hidden="1" customWidth="1"/>
    <col min="10521" max="10530" width="0" hidden="1" customWidth="1"/>
    <col min="10531" max="10533" width="9.140625" customWidth="1"/>
    <col min="10753" max="10754" width="3.28515625" customWidth="1"/>
    <col min="10755" max="10755" width="4.7109375" customWidth="1"/>
    <col min="10756" max="10756" width="7.28515625" customWidth="1"/>
    <col min="10757" max="10757" width="4.28515625" customWidth="1"/>
    <col min="10758" max="10758" width="12.7109375" customWidth="1"/>
    <col min="10759" max="10759" width="2.7109375" customWidth="1"/>
    <col min="10760" max="10760" width="7.7109375" customWidth="1"/>
    <col min="10761" max="10761" width="5.85546875" customWidth="1"/>
    <col min="10762" max="10762" width="1.7109375" customWidth="1"/>
    <col min="10763" max="10763" width="10.7109375" customWidth="1"/>
    <col min="10764" max="10764" width="1.7109375" customWidth="1"/>
    <col min="10765" max="10765" width="10.7109375" customWidth="1"/>
    <col min="10766" max="10766" width="1.7109375" customWidth="1"/>
    <col min="10767" max="10767" width="10.7109375" customWidth="1"/>
    <col min="10768" max="10768" width="1.7109375" customWidth="1"/>
    <col min="10769" max="10769" width="10.7109375" customWidth="1"/>
    <col min="10770" max="10770" width="1.7109375" customWidth="1"/>
    <col min="10771" max="10771" width="0" hidden="1" customWidth="1"/>
    <col min="10772" max="10772" width="8.7109375" customWidth="1"/>
    <col min="10773" max="10773" width="0" hidden="1" customWidth="1"/>
    <col min="10777" max="10786" width="0" hidden="1" customWidth="1"/>
    <col min="10787" max="10789" width="9.140625" customWidth="1"/>
    <col min="11009" max="11010" width="3.28515625" customWidth="1"/>
    <col min="11011" max="11011" width="4.7109375" customWidth="1"/>
    <col min="11012" max="11012" width="7.28515625" customWidth="1"/>
    <col min="11013" max="11013" width="4.28515625" customWidth="1"/>
    <col min="11014" max="11014" width="12.7109375" customWidth="1"/>
    <col min="11015" max="11015" width="2.7109375" customWidth="1"/>
    <col min="11016" max="11016" width="7.7109375" customWidth="1"/>
    <col min="11017" max="11017" width="5.85546875" customWidth="1"/>
    <col min="11018" max="11018" width="1.7109375" customWidth="1"/>
    <col min="11019" max="11019" width="10.7109375" customWidth="1"/>
    <col min="11020" max="11020" width="1.7109375" customWidth="1"/>
    <col min="11021" max="11021" width="10.7109375" customWidth="1"/>
    <col min="11022" max="11022" width="1.7109375" customWidth="1"/>
    <col min="11023" max="11023" width="10.7109375" customWidth="1"/>
    <col min="11024" max="11024" width="1.7109375" customWidth="1"/>
    <col min="11025" max="11025" width="10.7109375" customWidth="1"/>
    <col min="11026" max="11026" width="1.7109375" customWidth="1"/>
    <col min="11027" max="11027" width="0" hidden="1" customWidth="1"/>
    <col min="11028" max="11028" width="8.7109375" customWidth="1"/>
    <col min="11029" max="11029" width="0" hidden="1" customWidth="1"/>
    <col min="11033" max="11042" width="0" hidden="1" customWidth="1"/>
    <col min="11043" max="11045" width="9.140625" customWidth="1"/>
    <col min="11265" max="11266" width="3.28515625" customWidth="1"/>
    <col min="11267" max="11267" width="4.7109375" customWidth="1"/>
    <col min="11268" max="11268" width="7.28515625" customWidth="1"/>
    <col min="11269" max="11269" width="4.28515625" customWidth="1"/>
    <col min="11270" max="11270" width="12.7109375" customWidth="1"/>
    <col min="11271" max="11271" width="2.7109375" customWidth="1"/>
    <col min="11272" max="11272" width="7.7109375" customWidth="1"/>
    <col min="11273" max="11273" width="5.85546875" customWidth="1"/>
    <col min="11274" max="11274" width="1.7109375" customWidth="1"/>
    <col min="11275" max="11275" width="10.7109375" customWidth="1"/>
    <col min="11276" max="11276" width="1.7109375" customWidth="1"/>
    <col min="11277" max="11277" width="10.7109375" customWidth="1"/>
    <col min="11278" max="11278" width="1.7109375" customWidth="1"/>
    <col min="11279" max="11279" width="10.7109375" customWidth="1"/>
    <col min="11280" max="11280" width="1.7109375" customWidth="1"/>
    <col min="11281" max="11281" width="10.7109375" customWidth="1"/>
    <col min="11282" max="11282" width="1.7109375" customWidth="1"/>
    <col min="11283" max="11283" width="0" hidden="1" customWidth="1"/>
    <col min="11284" max="11284" width="8.7109375" customWidth="1"/>
    <col min="11285" max="11285" width="0" hidden="1" customWidth="1"/>
    <col min="11289" max="11298" width="0" hidden="1" customWidth="1"/>
    <col min="11299" max="11301" width="9.140625" customWidth="1"/>
    <col min="11521" max="11522" width="3.28515625" customWidth="1"/>
    <col min="11523" max="11523" width="4.7109375" customWidth="1"/>
    <col min="11524" max="11524" width="7.28515625" customWidth="1"/>
    <col min="11525" max="11525" width="4.28515625" customWidth="1"/>
    <col min="11526" max="11526" width="12.7109375" customWidth="1"/>
    <col min="11527" max="11527" width="2.7109375" customWidth="1"/>
    <col min="11528" max="11528" width="7.7109375" customWidth="1"/>
    <col min="11529" max="11529" width="5.85546875" customWidth="1"/>
    <col min="11530" max="11530" width="1.7109375" customWidth="1"/>
    <col min="11531" max="11531" width="10.7109375" customWidth="1"/>
    <col min="11532" max="11532" width="1.7109375" customWidth="1"/>
    <col min="11533" max="11533" width="10.7109375" customWidth="1"/>
    <col min="11534" max="11534" width="1.7109375" customWidth="1"/>
    <col min="11535" max="11535" width="10.7109375" customWidth="1"/>
    <col min="11536" max="11536" width="1.7109375" customWidth="1"/>
    <col min="11537" max="11537" width="10.7109375" customWidth="1"/>
    <col min="11538" max="11538" width="1.7109375" customWidth="1"/>
    <col min="11539" max="11539" width="0" hidden="1" customWidth="1"/>
    <col min="11540" max="11540" width="8.7109375" customWidth="1"/>
    <col min="11541" max="11541" width="0" hidden="1" customWidth="1"/>
    <col min="11545" max="11554" width="0" hidden="1" customWidth="1"/>
    <col min="11555" max="11557" width="9.140625" customWidth="1"/>
    <col min="11777" max="11778" width="3.28515625" customWidth="1"/>
    <col min="11779" max="11779" width="4.7109375" customWidth="1"/>
    <col min="11780" max="11780" width="7.28515625" customWidth="1"/>
    <col min="11781" max="11781" width="4.28515625" customWidth="1"/>
    <col min="11782" max="11782" width="12.7109375" customWidth="1"/>
    <col min="11783" max="11783" width="2.7109375" customWidth="1"/>
    <col min="11784" max="11784" width="7.7109375" customWidth="1"/>
    <col min="11785" max="11785" width="5.85546875" customWidth="1"/>
    <col min="11786" max="11786" width="1.7109375" customWidth="1"/>
    <col min="11787" max="11787" width="10.7109375" customWidth="1"/>
    <col min="11788" max="11788" width="1.7109375" customWidth="1"/>
    <col min="11789" max="11789" width="10.7109375" customWidth="1"/>
    <col min="11790" max="11790" width="1.7109375" customWidth="1"/>
    <col min="11791" max="11791" width="10.7109375" customWidth="1"/>
    <col min="11792" max="11792" width="1.7109375" customWidth="1"/>
    <col min="11793" max="11793" width="10.7109375" customWidth="1"/>
    <col min="11794" max="11794" width="1.7109375" customWidth="1"/>
    <col min="11795" max="11795" width="0" hidden="1" customWidth="1"/>
    <col min="11796" max="11796" width="8.7109375" customWidth="1"/>
    <col min="11797" max="11797" width="0" hidden="1" customWidth="1"/>
    <col min="11801" max="11810" width="0" hidden="1" customWidth="1"/>
    <col min="11811" max="11813" width="9.140625" customWidth="1"/>
    <col min="12033" max="12034" width="3.28515625" customWidth="1"/>
    <col min="12035" max="12035" width="4.7109375" customWidth="1"/>
    <col min="12036" max="12036" width="7.28515625" customWidth="1"/>
    <col min="12037" max="12037" width="4.28515625" customWidth="1"/>
    <col min="12038" max="12038" width="12.7109375" customWidth="1"/>
    <col min="12039" max="12039" width="2.7109375" customWidth="1"/>
    <col min="12040" max="12040" width="7.7109375" customWidth="1"/>
    <col min="12041" max="12041" width="5.85546875" customWidth="1"/>
    <col min="12042" max="12042" width="1.7109375" customWidth="1"/>
    <col min="12043" max="12043" width="10.7109375" customWidth="1"/>
    <col min="12044" max="12044" width="1.7109375" customWidth="1"/>
    <col min="12045" max="12045" width="10.7109375" customWidth="1"/>
    <col min="12046" max="12046" width="1.7109375" customWidth="1"/>
    <col min="12047" max="12047" width="10.7109375" customWidth="1"/>
    <col min="12048" max="12048" width="1.7109375" customWidth="1"/>
    <col min="12049" max="12049" width="10.7109375" customWidth="1"/>
    <col min="12050" max="12050" width="1.7109375" customWidth="1"/>
    <col min="12051" max="12051" width="0" hidden="1" customWidth="1"/>
    <col min="12052" max="12052" width="8.7109375" customWidth="1"/>
    <col min="12053" max="12053" width="0" hidden="1" customWidth="1"/>
    <col min="12057" max="12066" width="0" hidden="1" customWidth="1"/>
    <col min="12067" max="12069" width="9.140625" customWidth="1"/>
    <col min="12289" max="12290" width="3.28515625" customWidth="1"/>
    <col min="12291" max="12291" width="4.7109375" customWidth="1"/>
    <col min="12292" max="12292" width="7.28515625" customWidth="1"/>
    <col min="12293" max="12293" width="4.28515625" customWidth="1"/>
    <col min="12294" max="12294" width="12.7109375" customWidth="1"/>
    <col min="12295" max="12295" width="2.7109375" customWidth="1"/>
    <col min="12296" max="12296" width="7.7109375" customWidth="1"/>
    <col min="12297" max="12297" width="5.85546875" customWidth="1"/>
    <col min="12298" max="12298" width="1.7109375" customWidth="1"/>
    <col min="12299" max="12299" width="10.7109375" customWidth="1"/>
    <col min="12300" max="12300" width="1.7109375" customWidth="1"/>
    <col min="12301" max="12301" width="10.7109375" customWidth="1"/>
    <col min="12302" max="12302" width="1.7109375" customWidth="1"/>
    <col min="12303" max="12303" width="10.7109375" customWidth="1"/>
    <col min="12304" max="12304" width="1.7109375" customWidth="1"/>
    <col min="12305" max="12305" width="10.7109375" customWidth="1"/>
    <col min="12306" max="12306" width="1.7109375" customWidth="1"/>
    <col min="12307" max="12307" width="0" hidden="1" customWidth="1"/>
    <col min="12308" max="12308" width="8.7109375" customWidth="1"/>
    <col min="12309" max="12309" width="0" hidden="1" customWidth="1"/>
    <col min="12313" max="12322" width="0" hidden="1" customWidth="1"/>
    <col min="12323" max="12325" width="9.140625" customWidth="1"/>
    <col min="12545" max="12546" width="3.28515625" customWidth="1"/>
    <col min="12547" max="12547" width="4.7109375" customWidth="1"/>
    <col min="12548" max="12548" width="7.28515625" customWidth="1"/>
    <col min="12549" max="12549" width="4.28515625" customWidth="1"/>
    <col min="12550" max="12550" width="12.7109375" customWidth="1"/>
    <col min="12551" max="12551" width="2.7109375" customWidth="1"/>
    <col min="12552" max="12552" width="7.7109375" customWidth="1"/>
    <col min="12553" max="12553" width="5.85546875" customWidth="1"/>
    <col min="12554" max="12554" width="1.7109375" customWidth="1"/>
    <col min="12555" max="12555" width="10.7109375" customWidth="1"/>
    <col min="12556" max="12556" width="1.7109375" customWidth="1"/>
    <col min="12557" max="12557" width="10.7109375" customWidth="1"/>
    <col min="12558" max="12558" width="1.7109375" customWidth="1"/>
    <col min="12559" max="12559" width="10.7109375" customWidth="1"/>
    <col min="12560" max="12560" width="1.7109375" customWidth="1"/>
    <col min="12561" max="12561" width="10.7109375" customWidth="1"/>
    <col min="12562" max="12562" width="1.7109375" customWidth="1"/>
    <col min="12563" max="12563" width="0" hidden="1" customWidth="1"/>
    <col min="12564" max="12564" width="8.7109375" customWidth="1"/>
    <col min="12565" max="12565" width="0" hidden="1" customWidth="1"/>
    <col min="12569" max="12578" width="0" hidden="1" customWidth="1"/>
    <col min="12579" max="12581" width="9.140625" customWidth="1"/>
    <col min="12801" max="12802" width="3.28515625" customWidth="1"/>
    <col min="12803" max="12803" width="4.7109375" customWidth="1"/>
    <col min="12804" max="12804" width="7.28515625" customWidth="1"/>
    <col min="12805" max="12805" width="4.28515625" customWidth="1"/>
    <col min="12806" max="12806" width="12.7109375" customWidth="1"/>
    <col min="12807" max="12807" width="2.7109375" customWidth="1"/>
    <col min="12808" max="12808" width="7.7109375" customWidth="1"/>
    <col min="12809" max="12809" width="5.85546875" customWidth="1"/>
    <col min="12810" max="12810" width="1.7109375" customWidth="1"/>
    <col min="12811" max="12811" width="10.7109375" customWidth="1"/>
    <col min="12812" max="12812" width="1.7109375" customWidth="1"/>
    <col min="12813" max="12813" width="10.7109375" customWidth="1"/>
    <col min="12814" max="12814" width="1.7109375" customWidth="1"/>
    <col min="12815" max="12815" width="10.7109375" customWidth="1"/>
    <col min="12816" max="12816" width="1.7109375" customWidth="1"/>
    <col min="12817" max="12817" width="10.7109375" customWidth="1"/>
    <col min="12818" max="12818" width="1.7109375" customWidth="1"/>
    <col min="12819" max="12819" width="0" hidden="1" customWidth="1"/>
    <col min="12820" max="12820" width="8.7109375" customWidth="1"/>
    <col min="12821" max="12821" width="0" hidden="1" customWidth="1"/>
    <col min="12825" max="12834" width="0" hidden="1" customWidth="1"/>
    <col min="12835" max="12837" width="9.140625" customWidth="1"/>
    <col min="13057" max="13058" width="3.28515625" customWidth="1"/>
    <col min="13059" max="13059" width="4.7109375" customWidth="1"/>
    <col min="13060" max="13060" width="7.28515625" customWidth="1"/>
    <col min="13061" max="13061" width="4.28515625" customWidth="1"/>
    <col min="13062" max="13062" width="12.7109375" customWidth="1"/>
    <col min="13063" max="13063" width="2.7109375" customWidth="1"/>
    <col min="13064" max="13064" width="7.7109375" customWidth="1"/>
    <col min="13065" max="13065" width="5.85546875" customWidth="1"/>
    <col min="13066" max="13066" width="1.7109375" customWidth="1"/>
    <col min="13067" max="13067" width="10.7109375" customWidth="1"/>
    <col min="13068" max="13068" width="1.7109375" customWidth="1"/>
    <col min="13069" max="13069" width="10.7109375" customWidth="1"/>
    <col min="13070" max="13070" width="1.7109375" customWidth="1"/>
    <col min="13071" max="13071" width="10.7109375" customWidth="1"/>
    <col min="13072" max="13072" width="1.7109375" customWidth="1"/>
    <col min="13073" max="13073" width="10.7109375" customWidth="1"/>
    <col min="13074" max="13074" width="1.7109375" customWidth="1"/>
    <col min="13075" max="13075" width="0" hidden="1" customWidth="1"/>
    <col min="13076" max="13076" width="8.7109375" customWidth="1"/>
    <col min="13077" max="13077" width="0" hidden="1" customWidth="1"/>
    <col min="13081" max="13090" width="0" hidden="1" customWidth="1"/>
    <col min="13091" max="13093" width="9.140625" customWidth="1"/>
    <col min="13313" max="13314" width="3.28515625" customWidth="1"/>
    <col min="13315" max="13315" width="4.7109375" customWidth="1"/>
    <col min="13316" max="13316" width="7.28515625" customWidth="1"/>
    <col min="13317" max="13317" width="4.28515625" customWidth="1"/>
    <col min="13318" max="13318" width="12.7109375" customWidth="1"/>
    <col min="13319" max="13319" width="2.7109375" customWidth="1"/>
    <col min="13320" max="13320" width="7.7109375" customWidth="1"/>
    <col min="13321" max="13321" width="5.85546875" customWidth="1"/>
    <col min="13322" max="13322" width="1.7109375" customWidth="1"/>
    <col min="13323" max="13323" width="10.7109375" customWidth="1"/>
    <col min="13324" max="13324" width="1.7109375" customWidth="1"/>
    <col min="13325" max="13325" width="10.7109375" customWidth="1"/>
    <col min="13326" max="13326" width="1.7109375" customWidth="1"/>
    <col min="13327" max="13327" width="10.7109375" customWidth="1"/>
    <col min="13328" max="13328" width="1.7109375" customWidth="1"/>
    <col min="13329" max="13329" width="10.7109375" customWidth="1"/>
    <col min="13330" max="13330" width="1.7109375" customWidth="1"/>
    <col min="13331" max="13331" width="0" hidden="1" customWidth="1"/>
    <col min="13332" max="13332" width="8.7109375" customWidth="1"/>
    <col min="13333" max="13333" width="0" hidden="1" customWidth="1"/>
    <col min="13337" max="13346" width="0" hidden="1" customWidth="1"/>
    <col min="13347" max="13349" width="9.140625" customWidth="1"/>
    <col min="13569" max="13570" width="3.28515625" customWidth="1"/>
    <col min="13571" max="13571" width="4.7109375" customWidth="1"/>
    <col min="13572" max="13572" width="7.28515625" customWidth="1"/>
    <col min="13573" max="13573" width="4.28515625" customWidth="1"/>
    <col min="13574" max="13574" width="12.7109375" customWidth="1"/>
    <col min="13575" max="13575" width="2.7109375" customWidth="1"/>
    <col min="13576" max="13576" width="7.7109375" customWidth="1"/>
    <col min="13577" max="13577" width="5.85546875" customWidth="1"/>
    <col min="13578" max="13578" width="1.7109375" customWidth="1"/>
    <col min="13579" max="13579" width="10.7109375" customWidth="1"/>
    <col min="13580" max="13580" width="1.7109375" customWidth="1"/>
    <col min="13581" max="13581" width="10.7109375" customWidth="1"/>
    <col min="13582" max="13582" width="1.7109375" customWidth="1"/>
    <col min="13583" max="13583" width="10.7109375" customWidth="1"/>
    <col min="13584" max="13584" width="1.7109375" customWidth="1"/>
    <col min="13585" max="13585" width="10.7109375" customWidth="1"/>
    <col min="13586" max="13586" width="1.7109375" customWidth="1"/>
    <col min="13587" max="13587" width="0" hidden="1" customWidth="1"/>
    <col min="13588" max="13588" width="8.7109375" customWidth="1"/>
    <col min="13589" max="13589" width="0" hidden="1" customWidth="1"/>
    <col min="13593" max="13602" width="0" hidden="1" customWidth="1"/>
    <col min="13603" max="13605" width="9.140625" customWidth="1"/>
    <col min="13825" max="13826" width="3.28515625" customWidth="1"/>
    <col min="13827" max="13827" width="4.7109375" customWidth="1"/>
    <col min="13828" max="13828" width="7.28515625" customWidth="1"/>
    <col min="13829" max="13829" width="4.28515625" customWidth="1"/>
    <col min="13830" max="13830" width="12.7109375" customWidth="1"/>
    <col min="13831" max="13831" width="2.7109375" customWidth="1"/>
    <col min="13832" max="13832" width="7.7109375" customWidth="1"/>
    <col min="13833" max="13833" width="5.85546875" customWidth="1"/>
    <col min="13834" max="13834" width="1.7109375" customWidth="1"/>
    <col min="13835" max="13835" width="10.7109375" customWidth="1"/>
    <col min="13836" max="13836" width="1.7109375" customWidth="1"/>
    <col min="13837" max="13837" width="10.7109375" customWidth="1"/>
    <col min="13838" max="13838" width="1.7109375" customWidth="1"/>
    <col min="13839" max="13839" width="10.7109375" customWidth="1"/>
    <col min="13840" max="13840" width="1.7109375" customWidth="1"/>
    <col min="13841" max="13841" width="10.7109375" customWidth="1"/>
    <col min="13842" max="13842" width="1.7109375" customWidth="1"/>
    <col min="13843" max="13843" width="0" hidden="1" customWidth="1"/>
    <col min="13844" max="13844" width="8.7109375" customWidth="1"/>
    <col min="13845" max="13845" width="0" hidden="1" customWidth="1"/>
    <col min="13849" max="13858" width="0" hidden="1" customWidth="1"/>
    <col min="13859" max="13861" width="9.140625" customWidth="1"/>
    <col min="14081" max="14082" width="3.28515625" customWidth="1"/>
    <col min="14083" max="14083" width="4.7109375" customWidth="1"/>
    <col min="14084" max="14084" width="7.28515625" customWidth="1"/>
    <col min="14085" max="14085" width="4.28515625" customWidth="1"/>
    <col min="14086" max="14086" width="12.7109375" customWidth="1"/>
    <col min="14087" max="14087" width="2.7109375" customWidth="1"/>
    <col min="14088" max="14088" width="7.7109375" customWidth="1"/>
    <col min="14089" max="14089" width="5.85546875" customWidth="1"/>
    <col min="14090" max="14090" width="1.7109375" customWidth="1"/>
    <col min="14091" max="14091" width="10.7109375" customWidth="1"/>
    <col min="14092" max="14092" width="1.7109375" customWidth="1"/>
    <col min="14093" max="14093" width="10.7109375" customWidth="1"/>
    <col min="14094" max="14094" width="1.7109375" customWidth="1"/>
    <col min="14095" max="14095" width="10.7109375" customWidth="1"/>
    <col min="14096" max="14096" width="1.7109375" customWidth="1"/>
    <col min="14097" max="14097" width="10.7109375" customWidth="1"/>
    <col min="14098" max="14098" width="1.7109375" customWidth="1"/>
    <col min="14099" max="14099" width="0" hidden="1" customWidth="1"/>
    <col min="14100" max="14100" width="8.7109375" customWidth="1"/>
    <col min="14101" max="14101" width="0" hidden="1" customWidth="1"/>
    <col min="14105" max="14114" width="0" hidden="1" customWidth="1"/>
    <col min="14115" max="14117" width="9.140625" customWidth="1"/>
    <col min="14337" max="14338" width="3.28515625" customWidth="1"/>
    <col min="14339" max="14339" width="4.7109375" customWidth="1"/>
    <col min="14340" max="14340" width="7.28515625" customWidth="1"/>
    <col min="14341" max="14341" width="4.28515625" customWidth="1"/>
    <col min="14342" max="14342" width="12.7109375" customWidth="1"/>
    <col min="14343" max="14343" width="2.7109375" customWidth="1"/>
    <col min="14344" max="14344" width="7.7109375" customWidth="1"/>
    <col min="14345" max="14345" width="5.85546875" customWidth="1"/>
    <col min="14346" max="14346" width="1.7109375" customWidth="1"/>
    <col min="14347" max="14347" width="10.7109375" customWidth="1"/>
    <col min="14348" max="14348" width="1.7109375" customWidth="1"/>
    <col min="14349" max="14349" width="10.7109375" customWidth="1"/>
    <col min="14350" max="14350" width="1.7109375" customWidth="1"/>
    <col min="14351" max="14351" width="10.7109375" customWidth="1"/>
    <col min="14352" max="14352" width="1.7109375" customWidth="1"/>
    <col min="14353" max="14353" width="10.7109375" customWidth="1"/>
    <col min="14354" max="14354" width="1.7109375" customWidth="1"/>
    <col min="14355" max="14355" width="0" hidden="1" customWidth="1"/>
    <col min="14356" max="14356" width="8.7109375" customWidth="1"/>
    <col min="14357" max="14357" width="0" hidden="1" customWidth="1"/>
    <col min="14361" max="14370" width="0" hidden="1" customWidth="1"/>
    <col min="14371" max="14373" width="9.140625" customWidth="1"/>
    <col min="14593" max="14594" width="3.28515625" customWidth="1"/>
    <col min="14595" max="14595" width="4.7109375" customWidth="1"/>
    <col min="14596" max="14596" width="7.28515625" customWidth="1"/>
    <col min="14597" max="14597" width="4.28515625" customWidth="1"/>
    <col min="14598" max="14598" width="12.7109375" customWidth="1"/>
    <col min="14599" max="14599" width="2.7109375" customWidth="1"/>
    <col min="14600" max="14600" width="7.7109375" customWidth="1"/>
    <col min="14601" max="14601" width="5.85546875" customWidth="1"/>
    <col min="14602" max="14602" width="1.7109375" customWidth="1"/>
    <col min="14603" max="14603" width="10.7109375" customWidth="1"/>
    <col min="14604" max="14604" width="1.7109375" customWidth="1"/>
    <col min="14605" max="14605" width="10.7109375" customWidth="1"/>
    <col min="14606" max="14606" width="1.7109375" customWidth="1"/>
    <col min="14607" max="14607" width="10.7109375" customWidth="1"/>
    <col min="14608" max="14608" width="1.7109375" customWidth="1"/>
    <col min="14609" max="14609" width="10.7109375" customWidth="1"/>
    <col min="14610" max="14610" width="1.7109375" customWidth="1"/>
    <col min="14611" max="14611" width="0" hidden="1" customWidth="1"/>
    <col min="14612" max="14612" width="8.7109375" customWidth="1"/>
    <col min="14613" max="14613" width="0" hidden="1" customWidth="1"/>
    <col min="14617" max="14626" width="0" hidden="1" customWidth="1"/>
    <col min="14627" max="14629" width="9.140625" customWidth="1"/>
    <col min="14849" max="14850" width="3.28515625" customWidth="1"/>
    <col min="14851" max="14851" width="4.7109375" customWidth="1"/>
    <col min="14852" max="14852" width="7.28515625" customWidth="1"/>
    <col min="14853" max="14853" width="4.28515625" customWidth="1"/>
    <col min="14854" max="14854" width="12.7109375" customWidth="1"/>
    <col min="14855" max="14855" width="2.7109375" customWidth="1"/>
    <col min="14856" max="14856" width="7.7109375" customWidth="1"/>
    <col min="14857" max="14857" width="5.85546875" customWidth="1"/>
    <col min="14858" max="14858" width="1.7109375" customWidth="1"/>
    <col min="14859" max="14859" width="10.7109375" customWidth="1"/>
    <col min="14860" max="14860" width="1.7109375" customWidth="1"/>
    <col min="14861" max="14861" width="10.7109375" customWidth="1"/>
    <col min="14862" max="14862" width="1.7109375" customWidth="1"/>
    <col min="14863" max="14863" width="10.7109375" customWidth="1"/>
    <col min="14864" max="14864" width="1.7109375" customWidth="1"/>
    <col min="14865" max="14865" width="10.7109375" customWidth="1"/>
    <col min="14866" max="14866" width="1.7109375" customWidth="1"/>
    <col min="14867" max="14867" width="0" hidden="1" customWidth="1"/>
    <col min="14868" max="14868" width="8.7109375" customWidth="1"/>
    <col min="14869" max="14869" width="0" hidden="1" customWidth="1"/>
    <col min="14873" max="14882" width="0" hidden="1" customWidth="1"/>
    <col min="14883" max="14885" width="9.140625" customWidth="1"/>
    <col min="15105" max="15106" width="3.28515625" customWidth="1"/>
    <col min="15107" max="15107" width="4.7109375" customWidth="1"/>
    <col min="15108" max="15108" width="7.28515625" customWidth="1"/>
    <col min="15109" max="15109" width="4.28515625" customWidth="1"/>
    <col min="15110" max="15110" width="12.7109375" customWidth="1"/>
    <col min="15111" max="15111" width="2.7109375" customWidth="1"/>
    <col min="15112" max="15112" width="7.7109375" customWidth="1"/>
    <col min="15113" max="15113" width="5.85546875" customWidth="1"/>
    <col min="15114" max="15114" width="1.7109375" customWidth="1"/>
    <col min="15115" max="15115" width="10.7109375" customWidth="1"/>
    <col min="15116" max="15116" width="1.7109375" customWidth="1"/>
    <col min="15117" max="15117" width="10.7109375" customWidth="1"/>
    <col min="15118" max="15118" width="1.7109375" customWidth="1"/>
    <col min="15119" max="15119" width="10.7109375" customWidth="1"/>
    <col min="15120" max="15120" width="1.7109375" customWidth="1"/>
    <col min="15121" max="15121" width="10.7109375" customWidth="1"/>
    <col min="15122" max="15122" width="1.7109375" customWidth="1"/>
    <col min="15123" max="15123" width="0" hidden="1" customWidth="1"/>
    <col min="15124" max="15124" width="8.7109375" customWidth="1"/>
    <col min="15125" max="15125" width="0" hidden="1" customWidth="1"/>
    <col min="15129" max="15138" width="0" hidden="1" customWidth="1"/>
    <col min="15139" max="15141" width="9.140625" customWidth="1"/>
    <col min="15361" max="15362" width="3.28515625" customWidth="1"/>
    <col min="15363" max="15363" width="4.7109375" customWidth="1"/>
    <col min="15364" max="15364" width="7.28515625" customWidth="1"/>
    <col min="15365" max="15365" width="4.28515625" customWidth="1"/>
    <col min="15366" max="15366" width="12.7109375" customWidth="1"/>
    <col min="15367" max="15367" width="2.7109375" customWidth="1"/>
    <col min="15368" max="15368" width="7.7109375" customWidth="1"/>
    <col min="15369" max="15369" width="5.85546875" customWidth="1"/>
    <col min="15370" max="15370" width="1.7109375" customWidth="1"/>
    <col min="15371" max="15371" width="10.7109375" customWidth="1"/>
    <col min="15372" max="15372" width="1.7109375" customWidth="1"/>
    <col min="15373" max="15373" width="10.7109375" customWidth="1"/>
    <col min="15374" max="15374" width="1.7109375" customWidth="1"/>
    <col min="15375" max="15375" width="10.7109375" customWidth="1"/>
    <col min="15376" max="15376" width="1.7109375" customWidth="1"/>
    <col min="15377" max="15377" width="10.7109375" customWidth="1"/>
    <col min="15378" max="15378" width="1.7109375" customWidth="1"/>
    <col min="15379" max="15379" width="0" hidden="1" customWidth="1"/>
    <col min="15380" max="15380" width="8.7109375" customWidth="1"/>
    <col min="15381" max="15381" width="0" hidden="1" customWidth="1"/>
    <col min="15385" max="15394" width="0" hidden="1" customWidth="1"/>
    <col min="15395" max="15397" width="9.140625" customWidth="1"/>
    <col min="15617" max="15618" width="3.28515625" customWidth="1"/>
    <col min="15619" max="15619" width="4.7109375" customWidth="1"/>
    <col min="15620" max="15620" width="7.28515625" customWidth="1"/>
    <col min="15621" max="15621" width="4.28515625" customWidth="1"/>
    <col min="15622" max="15622" width="12.7109375" customWidth="1"/>
    <col min="15623" max="15623" width="2.7109375" customWidth="1"/>
    <col min="15624" max="15624" width="7.7109375" customWidth="1"/>
    <col min="15625" max="15625" width="5.85546875" customWidth="1"/>
    <col min="15626" max="15626" width="1.7109375" customWidth="1"/>
    <col min="15627" max="15627" width="10.7109375" customWidth="1"/>
    <col min="15628" max="15628" width="1.7109375" customWidth="1"/>
    <col min="15629" max="15629" width="10.7109375" customWidth="1"/>
    <col min="15630" max="15630" width="1.7109375" customWidth="1"/>
    <col min="15631" max="15631" width="10.7109375" customWidth="1"/>
    <col min="15632" max="15632" width="1.7109375" customWidth="1"/>
    <col min="15633" max="15633" width="10.7109375" customWidth="1"/>
    <col min="15634" max="15634" width="1.7109375" customWidth="1"/>
    <col min="15635" max="15635" width="0" hidden="1" customWidth="1"/>
    <col min="15636" max="15636" width="8.7109375" customWidth="1"/>
    <col min="15637" max="15637" width="0" hidden="1" customWidth="1"/>
    <col min="15641" max="15650" width="0" hidden="1" customWidth="1"/>
    <col min="15651" max="15653" width="9.140625" customWidth="1"/>
    <col min="15873" max="15874" width="3.28515625" customWidth="1"/>
    <col min="15875" max="15875" width="4.7109375" customWidth="1"/>
    <col min="15876" max="15876" width="7.28515625" customWidth="1"/>
    <col min="15877" max="15877" width="4.28515625" customWidth="1"/>
    <col min="15878" max="15878" width="12.7109375" customWidth="1"/>
    <col min="15879" max="15879" width="2.7109375" customWidth="1"/>
    <col min="15880" max="15880" width="7.7109375" customWidth="1"/>
    <col min="15881" max="15881" width="5.85546875" customWidth="1"/>
    <col min="15882" max="15882" width="1.7109375" customWidth="1"/>
    <col min="15883" max="15883" width="10.7109375" customWidth="1"/>
    <col min="15884" max="15884" width="1.7109375" customWidth="1"/>
    <col min="15885" max="15885" width="10.7109375" customWidth="1"/>
    <col min="15886" max="15886" width="1.7109375" customWidth="1"/>
    <col min="15887" max="15887" width="10.7109375" customWidth="1"/>
    <col min="15888" max="15888" width="1.7109375" customWidth="1"/>
    <col min="15889" max="15889" width="10.7109375" customWidth="1"/>
    <col min="15890" max="15890" width="1.7109375" customWidth="1"/>
    <col min="15891" max="15891" width="0" hidden="1" customWidth="1"/>
    <col min="15892" max="15892" width="8.7109375" customWidth="1"/>
    <col min="15893" max="15893" width="0" hidden="1" customWidth="1"/>
    <col min="15897" max="15906" width="0" hidden="1" customWidth="1"/>
    <col min="15907" max="15909" width="9.140625" customWidth="1"/>
    <col min="16129" max="16130" width="3.28515625" customWidth="1"/>
    <col min="16131" max="16131" width="4.7109375" customWidth="1"/>
    <col min="16132" max="16132" width="7.28515625" customWidth="1"/>
    <col min="16133" max="16133" width="4.28515625" customWidth="1"/>
    <col min="16134" max="16134" width="12.7109375" customWidth="1"/>
    <col min="16135" max="16135" width="2.7109375" customWidth="1"/>
    <col min="16136" max="16136" width="7.7109375" customWidth="1"/>
    <col min="16137" max="16137" width="5.85546875" customWidth="1"/>
    <col min="16138" max="16138" width="1.7109375" customWidth="1"/>
    <col min="16139" max="16139" width="10.7109375" customWidth="1"/>
    <col min="16140" max="16140" width="1.7109375" customWidth="1"/>
    <col min="16141" max="16141" width="10.7109375" customWidth="1"/>
    <col min="16142" max="16142" width="1.7109375" customWidth="1"/>
    <col min="16143" max="16143" width="10.7109375" customWidth="1"/>
    <col min="16144" max="16144" width="1.7109375" customWidth="1"/>
    <col min="16145" max="16145" width="10.7109375" customWidth="1"/>
    <col min="16146" max="16146" width="1.7109375" customWidth="1"/>
    <col min="16147" max="16147" width="0" hidden="1" customWidth="1"/>
    <col min="16148" max="16148" width="8.7109375" customWidth="1"/>
    <col min="16149" max="16149" width="0" hidden="1" customWidth="1"/>
    <col min="16153" max="16162" width="0" hidden="1" customWidth="1"/>
    <col min="16163" max="16165" width="9.140625" customWidth="1"/>
  </cols>
  <sheetData>
    <row r="1" spans="1:45" s="8" customFormat="1" ht="21.75" customHeight="1" x14ac:dyDescent="0.2">
      <c r="A1" s="1" t="str">
        <f>[2]Altalanos!$A$6</f>
        <v>Korosztályos Budapest Csapatbajnokság 2026</v>
      </c>
      <c r="B1" s="1"/>
      <c r="C1" s="2"/>
      <c r="D1" s="2"/>
      <c r="E1" s="2"/>
      <c r="F1" s="2"/>
      <c r="G1" s="2"/>
      <c r="H1" s="1"/>
      <c r="I1" s="3"/>
      <c r="J1" s="4"/>
      <c r="K1" s="5"/>
      <c r="L1" s="6"/>
      <c r="M1" s="7"/>
      <c r="N1" s="4"/>
      <c r="O1" s="4" t="s">
        <v>0</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
      <c r="A2" s="12" t="s">
        <v>1</v>
      </c>
      <c r="B2" s="13"/>
      <c r="C2" s="13"/>
      <c r="D2" s="13"/>
      <c r="E2" s="13" t="str">
        <f>[2]Altalanos!$A$8</f>
        <v>L14</v>
      </c>
      <c r="F2" s="13"/>
      <c r="G2" s="14"/>
      <c r="H2" s="15"/>
      <c r="I2" s="15"/>
      <c r="J2" s="16"/>
      <c r="K2" s="6"/>
      <c r="L2" s="6"/>
      <c r="M2" s="6"/>
      <c r="N2" s="16"/>
      <c r="O2" s="15"/>
      <c r="P2" s="16"/>
      <c r="Q2" s="15"/>
      <c r="R2" s="16"/>
      <c r="T2" s="18"/>
      <c r="U2" s="18"/>
      <c r="V2" s="18"/>
      <c r="W2" s="18"/>
      <c r="X2" s="18"/>
      <c r="Y2" s="19"/>
      <c r="Z2" s="20"/>
      <c r="AA2" s="20" t="s">
        <v>2</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
      <c r="A3" s="23" t="s">
        <v>3</v>
      </c>
      <c r="B3" s="23"/>
      <c r="C3" s="23"/>
      <c r="D3" s="23"/>
      <c r="E3" s="23"/>
      <c r="F3" s="23"/>
      <c r="G3" s="23" t="s">
        <v>4</v>
      </c>
      <c r="H3" s="23"/>
      <c r="I3" s="23"/>
      <c r="J3" s="24"/>
      <c r="K3" s="23" t="s">
        <v>5</v>
      </c>
      <c r="L3" s="24"/>
      <c r="M3" s="23"/>
      <c r="N3" s="24"/>
      <c r="O3" s="23"/>
      <c r="P3" s="24"/>
      <c r="Q3" s="23"/>
      <c r="R3" s="25" t="s">
        <v>6</v>
      </c>
      <c r="T3" s="27"/>
      <c r="U3" s="27"/>
      <c r="V3" s="27"/>
      <c r="W3" s="27"/>
      <c r="X3" s="27"/>
      <c r="Y3" s="20" t="str">
        <f>IF(K4="OB","A",IF(K4="IX","W",IF(K4="","",K4)))</f>
        <v/>
      </c>
      <c r="Z3" s="20"/>
      <c r="AA3" s="20" t="s">
        <v>7</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25">
      <c r="A4" s="313" t="str">
        <f>[2]Altalanos!$A$10</f>
        <v>2026-06-20 - 2026-07-02</v>
      </c>
      <c r="B4" s="313"/>
      <c r="C4" s="313"/>
      <c r="D4" s="28"/>
      <c r="E4" s="29"/>
      <c r="F4" s="29"/>
      <c r="G4" s="29" t="str">
        <f>[2]Altalanos!$C$10</f>
        <v>Budapest</v>
      </c>
      <c r="H4" s="30"/>
      <c r="I4" s="29"/>
      <c r="J4" s="31"/>
      <c r="K4" s="32"/>
      <c r="L4" s="31"/>
      <c r="M4" s="33"/>
      <c r="N4" s="31"/>
      <c r="O4" s="29"/>
      <c r="P4" s="31"/>
      <c r="Q4" s="29"/>
      <c r="R4" s="34" t="str">
        <f>[2]Altalanos!$E$10</f>
        <v>Kovács Annamária</v>
      </c>
      <c r="T4" s="36"/>
      <c r="U4" s="36"/>
      <c r="V4" s="36"/>
      <c r="W4" s="36"/>
      <c r="X4" s="36"/>
      <c r="Y4" s="20"/>
      <c r="Z4" s="20"/>
      <c r="AA4" s="20" t="s">
        <v>8</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
      <c r="A5" s="37"/>
      <c r="B5" s="38" t="s">
        <v>9</v>
      </c>
      <c r="C5" s="39" t="s">
        <v>10</v>
      </c>
      <c r="D5" s="38" t="s">
        <v>11</v>
      </c>
      <c r="E5" s="38" t="s">
        <v>12</v>
      </c>
      <c r="F5" s="40" t="s">
        <v>13</v>
      </c>
      <c r="G5" s="40"/>
      <c r="H5" s="40"/>
      <c r="I5" s="40" t="s">
        <v>14</v>
      </c>
      <c r="J5" s="40"/>
      <c r="K5" s="38" t="s">
        <v>15</v>
      </c>
      <c r="L5" s="41"/>
      <c r="M5" s="38" t="s">
        <v>16</v>
      </c>
      <c r="N5" s="41"/>
      <c r="O5" s="38" t="s">
        <v>17</v>
      </c>
      <c r="P5" s="41"/>
      <c r="Q5" s="38"/>
      <c r="R5" s="42"/>
      <c r="T5" s="27"/>
      <c r="U5" s="27"/>
      <c r="V5" s="27"/>
      <c r="W5" s="27"/>
      <c r="X5" s="27"/>
      <c r="Y5" s="20">
        <f>IF(OR([2]Altalanos!$A$8="F1",[2]Altalanos!$A$8="F2",[2]Altalanos!$A$8="N1",[2]Altalanos!$A$8="N2"),1,2)</f>
        <v>2</v>
      </c>
      <c r="Z5" s="20"/>
      <c r="AA5" s="20" t="s">
        <v>18</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25">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19</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5" customHeight="1" x14ac:dyDescent="0.2">
      <c r="A7" s="54">
        <v>1</v>
      </c>
      <c r="B7" s="55"/>
      <c r="C7" s="56">
        <v>29</v>
      </c>
      <c r="D7" s="56"/>
      <c r="E7" s="57">
        <v>1</v>
      </c>
      <c r="F7" s="58" t="str">
        <f>UPPER(IF($E7="","",VLOOKUP($E7,[2]L14_lista!$A$7:$O$22,2)))</f>
        <v>PG TENISZ I.</v>
      </c>
      <c r="G7" s="58"/>
      <c r="H7" s="58"/>
      <c r="I7" s="58"/>
      <c r="J7" s="59"/>
      <c r="K7" s="60"/>
      <c r="L7" s="60"/>
      <c r="M7" s="60"/>
      <c r="N7" s="60"/>
      <c r="O7" s="61"/>
      <c r="P7" s="62"/>
      <c r="Q7" s="63"/>
      <c r="R7" s="64"/>
      <c r="S7" s="65"/>
      <c r="T7" s="65"/>
      <c r="U7" s="66" t="str">
        <f>[2]Birók!P21</f>
        <v>Bíró</v>
      </c>
      <c r="V7" s="65"/>
      <c r="W7" s="65"/>
      <c r="X7" s="65"/>
      <c r="Y7" s="20"/>
      <c r="Z7" s="20"/>
      <c r="AA7" s="20" t="s">
        <v>20</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5" customHeight="1" x14ac:dyDescent="0.2">
      <c r="A8" s="68"/>
      <c r="B8" s="69"/>
      <c r="C8" s="70"/>
      <c r="D8" s="70"/>
      <c r="E8" s="71"/>
      <c r="F8" s="72"/>
      <c r="G8" s="72"/>
      <c r="H8" s="73"/>
      <c r="I8" s="74" t="s">
        <v>21</v>
      </c>
      <c r="J8" s="75" t="s">
        <v>2</v>
      </c>
      <c r="K8" s="76" t="str">
        <f>UPPER(IF(OR(J8="a",J8="as"),F7,IF(OR(J8="b",J8="bs"),F9,)))</f>
        <v>PG TENISZ I.</v>
      </c>
      <c r="L8" s="76"/>
      <c r="M8" s="60"/>
      <c r="N8" s="60"/>
      <c r="O8" s="61"/>
      <c r="P8" s="62"/>
      <c r="Q8" s="63"/>
      <c r="R8" s="64"/>
      <c r="S8" s="65"/>
      <c r="T8" s="65"/>
      <c r="U8" s="77" t="str">
        <f>[2]Birók!P22</f>
        <v xml:space="preserve"> </v>
      </c>
      <c r="V8" s="65"/>
      <c r="W8" s="65"/>
      <c r="X8" s="65"/>
      <c r="Y8" s="20"/>
      <c r="Z8" s="20"/>
      <c r="AA8" s="20" t="s">
        <v>22</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5" customHeight="1" x14ac:dyDescent="0.2">
      <c r="A9" s="68">
        <v>2</v>
      </c>
      <c r="B9" s="55"/>
      <c r="C9" s="56"/>
      <c r="D9" s="56"/>
      <c r="E9" s="78">
        <v>8</v>
      </c>
      <c r="F9" s="79" t="s">
        <v>23</v>
      </c>
      <c r="G9" s="80"/>
      <c r="H9" s="80"/>
      <c r="I9" s="80"/>
      <c r="J9" s="81"/>
      <c r="K9" s="87"/>
      <c r="L9" s="82"/>
      <c r="M9" s="60"/>
      <c r="N9" s="60"/>
      <c r="O9" s="61"/>
      <c r="P9" s="62"/>
      <c r="Q9" s="63"/>
      <c r="R9" s="64"/>
      <c r="S9" s="65"/>
      <c r="T9" s="65"/>
      <c r="U9" s="77" t="str">
        <f>[2]Birók!P23</f>
        <v xml:space="preserve"> </v>
      </c>
      <c r="V9" s="65"/>
      <c r="W9" s="65"/>
      <c r="X9" s="65"/>
      <c r="Y9" s="20"/>
      <c r="Z9" s="20"/>
      <c r="AA9" s="20" t="s">
        <v>24</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5" customHeight="1" x14ac:dyDescent="0.2">
      <c r="A10" s="68"/>
      <c r="B10" s="69"/>
      <c r="C10" s="70"/>
      <c r="D10" s="70"/>
      <c r="E10" s="83"/>
      <c r="F10" s="72"/>
      <c r="G10" s="72"/>
      <c r="H10" s="73"/>
      <c r="I10" s="72"/>
      <c r="J10" s="84"/>
      <c r="K10" s="74" t="s">
        <v>21</v>
      </c>
      <c r="L10" s="85" t="s">
        <v>2</v>
      </c>
      <c r="M10" s="76" t="str">
        <f>UPPER(IF(OR(L10="a",L10="as"),K8,IF(OR(L10="b",L10="bs"),K12,)))</f>
        <v>PG TENISZ I.</v>
      </c>
      <c r="N10" s="86"/>
      <c r="O10" s="87"/>
      <c r="P10" s="87"/>
      <c r="Q10" s="63"/>
      <c r="R10" s="64"/>
      <c r="S10" s="65"/>
      <c r="T10" s="65"/>
      <c r="U10" s="77" t="str">
        <f>[2]Birók!P24</f>
        <v xml:space="preserve"> </v>
      </c>
      <c r="V10" s="65"/>
      <c r="W10" s="65"/>
      <c r="X10" s="65"/>
      <c r="Y10" s="20"/>
      <c r="Z10" s="20"/>
      <c r="AA10" s="20" t="s">
        <v>25</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5" customHeight="1" x14ac:dyDescent="0.2">
      <c r="A11" s="68">
        <v>3</v>
      </c>
      <c r="B11" s="55"/>
      <c r="C11" s="56">
        <v>74</v>
      </c>
      <c r="D11" s="56"/>
      <c r="E11" s="78">
        <v>6</v>
      </c>
      <c r="F11" s="80" t="str">
        <f>UPPER(IF($E11="","",VLOOKUP($E11,[2]L14_lista!$A$7:$O$22,2)))</f>
        <v>MESE TENISZ KLUB</v>
      </c>
      <c r="G11" s="80"/>
      <c r="H11" s="80"/>
      <c r="I11" s="80"/>
      <c r="J11" s="59"/>
      <c r="K11" s="60"/>
      <c r="L11" s="88"/>
      <c r="M11" s="87" t="s">
        <v>90</v>
      </c>
      <c r="N11" s="89"/>
      <c r="O11" s="87"/>
      <c r="P11" s="87"/>
      <c r="Q11" s="63"/>
      <c r="R11" s="64"/>
      <c r="S11" s="65"/>
      <c r="T11" s="65"/>
      <c r="U11" s="77" t="str">
        <f>[2]Birók!P25</f>
        <v xml:space="preserve"> </v>
      </c>
      <c r="V11" s="65"/>
      <c r="W11" s="65"/>
      <c r="X11" s="65"/>
      <c r="Y11" s="20"/>
      <c r="Z11" s="20"/>
      <c r="AA11" s="20" t="s">
        <v>26</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5" customHeight="1" x14ac:dyDescent="0.2">
      <c r="A12" s="68"/>
      <c r="B12" s="69"/>
      <c r="C12" s="70"/>
      <c r="D12" s="70"/>
      <c r="E12" s="83"/>
      <c r="F12" s="72"/>
      <c r="G12" s="72"/>
      <c r="H12" s="73"/>
      <c r="I12" s="74" t="s">
        <v>21</v>
      </c>
      <c r="J12" s="75" t="s">
        <v>2</v>
      </c>
      <c r="K12" s="76" t="str">
        <f>UPPER(IF(OR(J12="a",J12="as"),F11,IF(OR(J12="b",J12="bs"),F13,)))</f>
        <v>MESE TENISZ KLUB</v>
      </c>
      <c r="L12" s="90"/>
      <c r="M12" s="60"/>
      <c r="N12" s="89"/>
      <c r="O12" s="87"/>
      <c r="P12" s="87"/>
      <c r="Q12" s="63"/>
      <c r="R12" s="64"/>
      <c r="S12" s="65"/>
      <c r="T12" s="65"/>
      <c r="U12" s="77" t="str">
        <f>[2]Birók!P26</f>
        <v xml:space="preserve"> </v>
      </c>
      <c r="V12" s="65"/>
      <c r="W12" s="65"/>
      <c r="X12" s="65"/>
      <c r="Y12" s="20"/>
      <c r="Z12" s="20"/>
      <c r="AA12" s="20" t="s">
        <v>27</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5" customHeight="1" x14ac:dyDescent="0.2">
      <c r="A13" s="68">
        <v>4</v>
      </c>
      <c r="B13" s="55"/>
      <c r="C13" s="56">
        <v>158</v>
      </c>
      <c r="D13" s="56"/>
      <c r="E13" s="78">
        <v>4</v>
      </c>
      <c r="F13" s="80" t="str">
        <f>UPPER(IF($E13="","",VLOOKUP($E13,[2]L14_lista!$A$7:$O$22,2)))</f>
        <v>TENISZ MŰHELY</v>
      </c>
      <c r="G13" s="80"/>
      <c r="H13" s="80"/>
      <c r="I13" s="80"/>
      <c r="J13" s="91"/>
      <c r="K13" s="87" t="s">
        <v>88</v>
      </c>
      <c r="L13" s="60"/>
      <c r="M13" s="60"/>
      <c r="N13" s="89"/>
      <c r="O13" s="87"/>
      <c r="P13" s="87"/>
      <c r="Q13" s="63"/>
      <c r="R13" s="64"/>
      <c r="S13" s="65"/>
      <c r="T13" s="65"/>
      <c r="U13" s="77" t="str">
        <f>[2]Birók!P27</f>
        <v xml:space="preserve"> </v>
      </c>
      <c r="V13" s="65"/>
      <c r="W13" s="65"/>
      <c r="X13" s="65"/>
      <c r="Y13" s="20"/>
      <c r="Z13" s="20"/>
      <c r="AA13" s="20" t="s">
        <v>23</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5" customHeight="1" x14ac:dyDescent="0.2">
      <c r="A14" s="68"/>
      <c r="B14" s="69"/>
      <c r="C14" s="70"/>
      <c r="D14" s="70"/>
      <c r="E14" s="83"/>
      <c r="F14" s="72"/>
      <c r="G14" s="72"/>
      <c r="H14" s="73"/>
      <c r="I14" s="72"/>
      <c r="J14" s="84"/>
      <c r="K14" s="60"/>
      <c r="L14" s="60" t="s">
        <v>91</v>
      </c>
      <c r="M14" s="74" t="s">
        <v>21</v>
      </c>
      <c r="N14" s="85" t="s">
        <v>2</v>
      </c>
      <c r="O14" s="76" t="str">
        <f>UPPER(IF(OR(N14="a",N14="as"),M10,IF(OR(N14="b",N14="bs"),M18,)))</f>
        <v>PG TENISZ I.</v>
      </c>
      <c r="P14" s="86"/>
      <c r="Q14" s="63"/>
      <c r="R14" s="64"/>
      <c r="S14" s="65"/>
      <c r="T14" s="65"/>
      <c r="U14" s="77" t="str">
        <f>[2]Birók!P28</f>
        <v xml:space="preserve"> </v>
      </c>
      <c r="V14" s="65"/>
      <c r="W14" s="65"/>
      <c r="X14" s="65"/>
      <c r="Y14" s="20"/>
      <c r="Z14" s="20"/>
      <c r="AA14" s="20" t="s">
        <v>28</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5" customHeight="1" x14ac:dyDescent="0.2">
      <c r="A15" s="92">
        <v>5</v>
      </c>
      <c r="B15" s="55"/>
      <c r="C15" s="56">
        <v>65</v>
      </c>
      <c r="D15" s="56"/>
      <c r="E15" s="78">
        <v>7</v>
      </c>
      <c r="F15" s="80" t="str">
        <f>UPPER(IF($E15="","",VLOOKUP($E15,[2]L14_lista!$A$7:$O$22,2)))</f>
        <v>MTK BUDAPEST</v>
      </c>
      <c r="G15" s="80"/>
      <c r="H15" s="80"/>
      <c r="I15" s="80"/>
      <c r="J15" s="93"/>
      <c r="K15" s="60"/>
      <c r="L15" s="60"/>
      <c r="M15" s="60"/>
      <c r="N15" s="89"/>
      <c r="O15" s="87" t="s">
        <v>53</v>
      </c>
      <c r="P15" s="87"/>
      <c r="Q15" s="63"/>
      <c r="R15" s="64"/>
      <c r="S15" s="65"/>
      <c r="T15" s="65"/>
      <c r="U15" s="77" t="str">
        <f>[2]Birók!P29</f>
        <v xml:space="preserve"> </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5" customHeight="1" thickBot="1" x14ac:dyDescent="0.25">
      <c r="A16" s="68"/>
      <c r="B16" s="69"/>
      <c r="C16" s="70"/>
      <c r="D16" s="70"/>
      <c r="E16" s="83"/>
      <c r="F16" s="72"/>
      <c r="G16" s="72"/>
      <c r="H16" s="73"/>
      <c r="I16" s="74" t="s">
        <v>21</v>
      </c>
      <c r="J16" s="75" t="s">
        <v>2</v>
      </c>
      <c r="K16" s="76" t="str">
        <f>UPPER(IF(OR(J16="a",J16="as"),F15,IF(OR(J16="b",J16="bs"),F17,)))</f>
        <v>MTK BUDAPEST</v>
      </c>
      <c r="L16" s="76"/>
      <c r="M16" s="60"/>
      <c r="N16" s="89"/>
      <c r="O16" s="74"/>
      <c r="P16" s="87"/>
      <c r="Q16" s="63"/>
      <c r="R16" s="64"/>
      <c r="S16" s="65"/>
      <c r="T16" s="65"/>
      <c r="U16" s="94" t="str">
        <f>[2]Birók!P30</f>
        <v>Egyik sem</v>
      </c>
      <c r="V16" s="65"/>
      <c r="W16" s="65"/>
      <c r="X16" s="65"/>
      <c r="Y16" s="20"/>
      <c r="Z16" s="20"/>
      <c r="AA16" s="20" t="s">
        <v>2</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5" customHeight="1" x14ac:dyDescent="0.2">
      <c r="A17" s="68">
        <v>6</v>
      </c>
      <c r="B17" s="55"/>
      <c r="C17" s="56">
        <v>120</v>
      </c>
      <c r="D17" s="56"/>
      <c r="E17" s="78">
        <v>3</v>
      </c>
      <c r="F17" s="80" t="str">
        <f>UPPER(IF($E17="","",VLOOKUP($E17,[2]L14_lista!$A$7:$O$22,2)))</f>
        <v>PG TENISZ III.</v>
      </c>
      <c r="G17" s="80"/>
      <c r="H17" s="80"/>
      <c r="I17" s="80"/>
      <c r="J17" s="81"/>
      <c r="K17" s="87" t="s">
        <v>88</v>
      </c>
      <c r="L17" s="82"/>
      <c r="M17" s="60"/>
      <c r="N17" s="89"/>
      <c r="O17" s="87"/>
      <c r="P17" s="87"/>
      <c r="Q17" s="63"/>
      <c r="R17" s="64"/>
      <c r="S17" s="65"/>
      <c r="T17" s="65"/>
      <c r="U17" s="65"/>
      <c r="V17" s="65"/>
      <c r="W17" s="65"/>
      <c r="X17" s="65"/>
      <c r="Y17" s="20"/>
      <c r="Z17" s="20"/>
      <c r="AA17" s="20" t="s">
        <v>8</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5" customHeight="1" x14ac:dyDescent="0.2">
      <c r="A18" s="68"/>
      <c r="B18" s="69"/>
      <c r="C18" s="70"/>
      <c r="D18" s="70"/>
      <c r="E18" s="83"/>
      <c r="F18" s="72"/>
      <c r="G18" s="72"/>
      <c r="H18" s="73"/>
      <c r="I18" s="72"/>
      <c r="J18" s="84"/>
      <c r="K18" s="74" t="s">
        <v>21</v>
      </c>
      <c r="L18" s="85" t="s">
        <v>2</v>
      </c>
      <c r="M18" s="76" t="str">
        <f>UPPER(IF(OR(L18="a",L18="as"),K16,IF(OR(L18="b",L18="bs"),K20,)))</f>
        <v>MTK BUDAPEST</v>
      </c>
      <c r="N18" s="95"/>
      <c r="O18" s="87"/>
      <c r="P18" s="87"/>
      <c r="Q18" s="63"/>
      <c r="R18" s="64"/>
      <c r="S18" s="65"/>
      <c r="T18" s="65"/>
      <c r="U18" s="65"/>
      <c r="V18" s="65"/>
      <c r="W18" s="65"/>
      <c r="X18" s="65"/>
      <c r="Y18" s="20"/>
      <c r="Z18" s="20"/>
      <c r="AA18" s="20" t="s">
        <v>18</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5" customHeight="1" x14ac:dyDescent="0.2">
      <c r="A19" s="68">
        <v>7</v>
      </c>
      <c r="B19" s="55"/>
      <c r="C19" s="56">
        <v>82</v>
      </c>
      <c r="D19" s="56"/>
      <c r="E19" s="78">
        <v>5</v>
      </c>
      <c r="F19" s="80" t="str">
        <f>UPPER(IF($E19="","",VLOOKUP($E19,[2]L14_lista!$A$7:$O$22,2)))</f>
        <v>HTF CSO-KO</v>
      </c>
      <c r="G19" s="80"/>
      <c r="H19" s="80"/>
      <c r="I19" s="80"/>
      <c r="J19" s="59"/>
      <c r="K19" s="60"/>
      <c r="L19" s="88"/>
      <c r="M19" s="87" t="s">
        <v>89</v>
      </c>
      <c r="N19" s="87"/>
      <c r="O19" s="87"/>
      <c r="P19" s="87"/>
      <c r="Q19" s="63"/>
      <c r="R19" s="64"/>
      <c r="S19" s="65"/>
      <c r="T19" s="65"/>
      <c r="U19" s="65"/>
      <c r="V19" s="65"/>
      <c r="W19" s="65"/>
      <c r="X19" s="65"/>
      <c r="Y19" s="20"/>
      <c r="Z19" s="20"/>
      <c r="AA19" s="20" t="s">
        <v>19</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5" customHeight="1" x14ac:dyDescent="0.2">
      <c r="A20" s="68"/>
      <c r="B20" s="69"/>
      <c r="C20" s="70"/>
      <c r="D20" s="70"/>
      <c r="E20" s="71"/>
      <c r="F20" s="72"/>
      <c r="G20" s="72"/>
      <c r="H20" s="73"/>
      <c r="I20" s="74" t="s">
        <v>21</v>
      </c>
      <c r="J20" s="75" t="s">
        <v>2</v>
      </c>
      <c r="K20" s="76" t="str">
        <f>UPPER(IF(OR(J20="a",J20="as"),F19,IF(OR(J20="b",J20="bs"),F21,)))</f>
        <v>HTF CSO-KO</v>
      </c>
      <c r="L20" s="90"/>
      <c r="M20" s="60"/>
      <c r="N20" s="87"/>
      <c r="O20" s="87"/>
      <c r="P20" s="87"/>
      <c r="Q20" s="63"/>
      <c r="R20" s="64"/>
      <c r="S20" s="65"/>
      <c r="T20" s="65"/>
      <c r="U20" s="65"/>
      <c r="V20" s="65"/>
      <c r="W20" s="65"/>
      <c r="X20" s="65"/>
      <c r="Y20" s="20"/>
      <c r="Z20" s="20"/>
      <c r="AA20" s="20" t="s">
        <v>20</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5" customHeight="1" x14ac:dyDescent="0.2">
      <c r="A21" s="96">
        <v>8</v>
      </c>
      <c r="B21" s="55"/>
      <c r="C21" s="56">
        <v>60</v>
      </c>
      <c r="D21" s="56"/>
      <c r="E21" s="57">
        <v>2</v>
      </c>
      <c r="F21" s="97" t="str">
        <f>UPPER(IF($E21="","",VLOOKUP($E21,[2]L14_lista!$A$7:$O$22,2)))</f>
        <v>PG TENISZ II.</v>
      </c>
      <c r="G21" s="97"/>
      <c r="H21" s="97"/>
      <c r="I21" s="97"/>
      <c r="J21" s="91"/>
      <c r="K21" s="87" t="s">
        <v>89</v>
      </c>
      <c r="L21" s="60"/>
      <c r="M21" s="60"/>
      <c r="N21" s="87"/>
      <c r="O21" s="87"/>
      <c r="P21" s="87"/>
      <c r="Q21" s="63"/>
      <c r="R21" s="64"/>
      <c r="S21" s="65"/>
      <c r="T21" s="65"/>
      <c r="U21" s="65"/>
      <c r="V21" s="65"/>
      <c r="W21" s="65"/>
      <c r="X21" s="65"/>
      <c r="Y21" s="20"/>
      <c r="Z21" s="20"/>
      <c r="AA21" s="20" t="s">
        <v>22</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
      <c r="A22" s="98"/>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24</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
      <c r="A23" s="99"/>
      <c r="B23" s="71"/>
      <c r="C23" s="71"/>
      <c r="D23" s="71"/>
      <c r="E23" s="71"/>
      <c r="F23" s="61"/>
      <c r="G23" s="61"/>
      <c r="H23" s="65"/>
      <c r="I23" s="100"/>
      <c r="J23" s="71"/>
      <c r="K23" s="61"/>
      <c r="L23" s="61"/>
      <c r="M23" s="61"/>
      <c r="N23" s="63"/>
      <c r="O23" s="63"/>
      <c r="P23" s="63"/>
      <c r="Q23" s="63"/>
      <c r="R23" s="64"/>
      <c r="S23" s="65"/>
      <c r="T23" s="65"/>
      <c r="U23" s="65"/>
      <c r="V23" s="65"/>
      <c r="W23" s="65"/>
      <c r="X23" s="65"/>
      <c r="Y23" s="20"/>
      <c r="Z23" s="20"/>
      <c r="AA23" s="20" t="s">
        <v>25</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
      <c r="A24" s="99"/>
      <c r="B24" s="61"/>
      <c r="C24" s="61"/>
      <c r="D24" s="61"/>
      <c r="E24" s="71"/>
      <c r="F24" s="61"/>
      <c r="G24" s="61"/>
      <c r="H24" s="61"/>
      <c r="I24" s="61"/>
      <c r="J24" s="71"/>
      <c r="K24" s="61"/>
      <c r="L24" s="101"/>
      <c r="M24" s="61"/>
      <c r="N24" s="63"/>
      <c r="O24" s="63"/>
      <c r="P24" s="63"/>
      <c r="Q24" s="63"/>
      <c r="R24" s="64"/>
      <c r="S24" s="65"/>
      <c r="T24" s="65"/>
      <c r="U24" s="65"/>
      <c r="V24" s="65"/>
      <c r="W24" s="65"/>
      <c r="X24" s="65"/>
      <c r="Y24" s="20"/>
      <c r="Z24" s="20"/>
      <c r="AA24" s="20" t="s">
        <v>26</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
      <c r="A25" s="99"/>
      <c r="B25" s="71"/>
      <c r="C25" s="71"/>
      <c r="D25" s="71"/>
      <c r="E25" s="71"/>
      <c r="F25" s="61"/>
      <c r="G25" s="61"/>
      <c r="H25" s="65"/>
      <c r="I25" s="61"/>
      <c r="J25" s="71"/>
      <c r="K25" s="100"/>
      <c r="L25" s="71"/>
      <c r="M25" s="61"/>
      <c r="N25" s="63"/>
      <c r="O25" s="63"/>
      <c r="P25" s="63"/>
      <c r="Q25" s="63"/>
      <c r="R25" s="64"/>
      <c r="S25" s="65"/>
      <c r="T25" s="65"/>
      <c r="U25" s="65"/>
      <c r="V25" s="65"/>
      <c r="W25" s="65"/>
      <c r="X25" s="65"/>
      <c r="Y25" s="20"/>
      <c r="Z25" s="20"/>
      <c r="AA25" s="20" t="s">
        <v>27</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
      <c r="A26" s="99"/>
      <c r="B26" s="61"/>
      <c r="C26" s="61"/>
      <c r="D26" s="61"/>
      <c r="E26" s="71"/>
      <c r="F26" s="61"/>
      <c r="G26" s="61"/>
      <c r="H26" s="61"/>
      <c r="I26" s="61"/>
      <c r="J26" s="71"/>
      <c r="K26" s="61"/>
      <c r="L26" s="61"/>
      <c r="M26" s="61"/>
      <c r="N26" s="63"/>
      <c r="O26" s="63"/>
      <c r="P26" s="63"/>
      <c r="Q26" s="63"/>
      <c r="R26" s="64"/>
      <c r="S26" s="102"/>
      <c r="T26" s="65"/>
      <c r="U26" s="65"/>
      <c r="V26" s="65"/>
      <c r="W26" s="65"/>
      <c r="X26" s="65"/>
      <c r="Y26"/>
      <c r="Z26"/>
      <c r="AA26"/>
      <c r="AB26"/>
      <c r="AC26"/>
      <c r="AD26"/>
      <c r="AE26"/>
      <c r="AF26"/>
      <c r="AG26"/>
      <c r="AH26"/>
      <c r="AI26" s="22"/>
      <c r="AJ26" s="22"/>
      <c r="AK26" s="22"/>
      <c r="AL26" s="65"/>
      <c r="AM26" s="65"/>
      <c r="AN26" s="65"/>
      <c r="AO26" s="65"/>
      <c r="AP26" s="65"/>
      <c r="AQ26" s="65"/>
      <c r="AR26" s="65"/>
      <c r="AS26" s="65"/>
    </row>
    <row r="27" spans="1:45" s="67" customFormat="1" ht="9.6" customHeight="1" x14ac:dyDescent="0.2">
      <c r="A27" s="99"/>
      <c r="B27" s="71"/>
      <c r="C27" s="71"/>
      <c r="D27" s="71"/>
      <c r="E27" s="71"/>
      <c r="F27" s="61"/>
      <c r="G27" s="61"/>
      <c r="H27" s="65"/>
      <c r="I27" s="100"/>
      <c r="J27" s="71"/>
      <c r="K27" s="61"/>
      <c r="L27" s="61"/>
      <c r="M27" s="61"/>
      <c r="N27" s="63"/>
      <c r="O27" s="63"/>
      <c r="P27" s="63"/>
      <c r="Q27" s="63"/>
      <c r="R27" s="64"/>
      <c r="S27" s="65"/>
      <c r="T27" s="65"/>
      <c r="U27" s="65"/>
      <c r="V27" s="65"/>
      <c r="W27" s="65"/>
      <c r="X27" s="65"/>
      <c r="Y27"/>
      <c r="Z27"/>
      <c r="AA27"/>
      <c r="AB27"/>
      <c r="AC27"/>
      <c r="AD27"/>
      <c r="AE27"/>
      <c r="AF27"/>
      <c r="AG27"/>
      <c r="AH27"/>
      <c r="AI27" s="22"/>
      <c r="AJ27" s="22"/>
      <c r="AK27" s="22"/>
      <c r="AL27" s="65"/>
      <c r="AM27" s="65"/>
      <c r="AN27" s="65"/>
      <c r="AO27" s="65"/>
      <c r="AP27" s="65"/>
      <c r="AQ27" s="65"/>
      <c r="AR27" s="65"/>
      <c r="AS27" s="65"/>
    </row>
    <row r="28" spans="1:45" s="67" customFormat="1" ht="9.6" customHeight="1" x14ac:dyDescent="0.2">
      <c r="A28" s="99"/>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2">
      <c r="A29" s="99"/>
      <c r="B29" s="71"/>
      <c r="C29" s="71"/>
      <c r="D29" s="71"/>
      <c r="E29" s="71"/>
      <c r="F29" s="61"/>
      <c r="G29" s="61"/>
      <c r="H29" s="65"/>
      <c r="I29" s="61"/>
      <c r="J29" s="71"/>
      <c r="K29" s="61"/>
      <c r="L29" s="61"/>
      <c r="M29" s="100"/>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2">
      <c r="A30" s="99"/>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2">
      <c r="A31" s="99"/>
      <c r="B31" s="71"/>
      <c r="C31" s="71"/>
      <c r="D31" s="71"/>
      <c r="E31" s="71"/>
      <c r="F31" s="61"/>
      <c r="G31" s="61"/>
      <c r="H31" s="65"/>
      <c r="I31" s="100"/>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2">
      <c r="A32" s="99"/>
      <c r="B32" s="61"/>
      <c r="C32" s="61"/>
      <c r="D32" s="61"/>
      <c r="E32" s="71"/>
      <c r="F32" s="61"/>
      <c r="G32" s="61"/>
      <c r="H32" s="61"/>
      <c r="I32" s="61"/>
      <c r="J32" s="71"/>
      <c r="K32" s="61"/>
      <c r="L32" s="101"/>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2">
      <c r="A33" s="99"/>
      <c r="B33" s="71"/>
      <c r="C33" s="71"/>
      <c r="D33" s="71"/>
      <c r="E33" s="71"/>
      <c r="F33" s="61"/>
      <c r="G33" s="61"/>
      <c r="H33" s="65"/>
      <c r="I33" s="61"/>
      <c r="J33" s="71"/>
      <c r="K33" s="100"/>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2">
      <c r="A34" s="99"/>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2">
      <c r="A35" s="99"/>
      <c r="B35" s="71"/>
      <c r="C35" s="71"/>
      <c r="D35" s="71"/>
      <c r="E35" s="71"/>
      <c r="F35" s="61"/>
      <c r="G35" s="61"/>
      <c r="H35" s="65"/>
      <c r="I35" s="100"/>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2">
      <c r="A36" s="98"/>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2">
      <c r="A37" s="99"/>
      <c r="B37" s="71"/>
      <c r="C37" s="71"/>
      <c r="D37" s="71"/>
      <c r="E37" s="71"/>
      <c r="F37" s="104"/>
      <c r="G37" s="104"/>
      <c r="H37" s="105"/>
      <c r="I37" s="60"/>
      <c r="J37" s="84"/>
      <c r="K37" s="60"/>
      <c r="L37" s="60"/>
      <c r="M37" s="60"/>
      <c r="N37" s="87"/>
      <c r="O37" s="87"/>
      <c r="P37" s="87"/>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2">
      <c r="A38" s="98"/>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2">
      <c r="A39" s="99"/>
      <c r="B39" s="71"/>
      <c r="C39" s="71"/>
      <c r="D39" s="71"/>
      <c r="E39" s="71"/>
      <c r="F39" s="61"/>
      <c r="G39" s="61"/>
      <c r="H39" s="65"/>
      <c r="I39" s="100"/>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2">
      <c r="A40" s="99"/>
      <c r="B40" s="61"/>
      <c r="C40" s="61"/>
      <c r="D40" s="61"/>
      <c r="E40" s="71"/>
      <c r="F40" s="61"/>
      <c r="G40" s="61"/>
      <c r="H40" s="61"/>
      <c r="I40" s="61"/>
      <c r="J40" s="71"/>
      <c r="K40" s="61"/>
      <c r="L40" s="101"/>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2">
      <c r="A41" s="99"/>
      <c r="B41" s="71"/>
      <c r="C41" s="71"/>
      <c r="D41" s="71"/>
      <c r="E41" s="71"/>
      <c r="F41" s="61"/>
      <c r="G41" s="61"/>
      <c r="H41" s="65"/>
      <c r="I41" s="61"/>
      <c r="J41" s="71"/>
      <c r="K41" s="100"/>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2">
      <c r="A42" s="99"/>
      <c r="B42" s="61"/>
      <c r="C42" s="61"/>
      <c r="D42" s="61"/>
      <c r="E42" s="71"/>
      <c r="F42" s="61"/>
      <c r="G42" s="61"/>
      <c r="H42" s="61"/>
      <c r="I42" s="61"/>
      <c r="J42" s="71"/>
      <c r="K42" s="61"/>
      <c r="L42" s="61"/>
      <c r="M42" s="61"/>
      <c r="N42" s="63"/>
      <c r="O42" s="63"/>
      <c r="P42" s="63"/>
      <c r="Q42" s="63"/>
      <c r="R42" s="64"/>
      <c r="S42" s="102"/>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2">
      <c r="A43" s="99"/>
      <c r="B43" s="71"/>
      <c r="C43" s="71"/>
      <c r="D43" s="71"/>
      <c r="E43" s="71"/>
      <c r="F43" s="61"/>
      <c r="G43" s="61"/>
      <c r="H43" s="65"/>
      <c r="I43" s="100"/>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2">
      <c r="A44" s="99"/>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2">
      <c r="A45" s="99"/>
      <c r="B45" s="71"/>
      <c r="C45" s="71"/>
      <c r="D45" s="71"/>
      <c r="E45" s="71"/>
      <c r="F45" s="61"/>
      <c r="G45" s="61"/>
      <c r="H45" s="65"/>
      <c r="I45" s="61"/>
      <c r="J45" s="71"/>
      <c r="K45" s="61"/>
      <c r="L45" s="61"/>
      <c r="M45" s="100"/>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2">
      <c r="A46" s="99"/>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2">
      <c r="A47" s="99"/>
      <c r="B47" s="71"/>
      <c r="C47" s="71"/>
      <c r="D47" s="71"/>
      <c r="E47" s="71"/>
      <c r="F47" s="61"/>
      <c r="G47" s="61"/>
      <c r="H47" s="65"/>
      <c r="I47" s="100"/>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2">
      <c r="A48" s="99"/>
      <c r="B48" s="61"/>
      <c r="C48" s="61"/>
      <c r="D48" s="61"/>
      <c r="E48" s="71"/>
      <c r="F48" s="61"/>
      <c r="G48" s="61"/>
      <c r="H48" s="61"/>
      <c r="I48" s="61"/>
      <c r="J48" s="71"/>
      <c r="K48" s="61"/>
      <c r="L48" s="101"/>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2">
      <c r="A49" s="99"/>
      <c r="B49" s="71"/>
      <c r="C49" s="71"/>
      <c r="D49" s="71"/>
      <c r="E49" s="71"/>
      <c r="F49" s="61"/>
      <c r="G49" s="61"/>
      <c r="H49" s="65"/>
      <c r="I49" s="61"/>
      <c r="J49" s="71"/>
      <c r="K49" s="100"/>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2">
      <c r="A50" s="99"/>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2">
      <c r="A51" s="99"/>
      <c r="B51" s="71"/>
      <c r="C51" s="71"/>
      <c r="D51" s="71"/>
      <c r="E51" s="71"/>
      <c r="F51" s="61"/>
      <c r="G51" s="61"/>
      <c r="H51" s="65"/>
      <c r="I51" s="100"/>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2">
      <c r="A52" s="98"/>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3" customFormat="1" ht="6.75" customHeight="1" x14ac:dyDescent="0.2">
      <c r="A53" s="107"/>
      <c r="B53" s="107"/>
      <c r="C53" s="107"/>
      <c r="D53" s="107"/>
      <c r="E53" s="107"/>
      <c r="F53" s="108"/>
      <c r="G53" s="108"/>
      <c r="H53" s="108"/>
      <c r="I53" s="108"/>
      <c r="J53" s="109"/>
      <c r="K53" s="110"/>
      <c r="L53" s="111"/>
      <c r="M53" s="110"/>
      <c r="N53" s="111"/>
      <c r="O53" s="110"/>
      <c r="P53" s="111"/>
      <c r="Q53" s="110"/>
      <c r="R53" s="111"/>
      <c r="S53" s="112"/>
      <c r="T53" s="112"/>
      <c r="U53" s="112"/>
      <c r="V53" s="112"/>
      <c r="W53" s="112"/>
      <c r="X53" s="112"/>
      <c r="Y53" s="112"/>
      <c r="Z53" s="112"/>
      <c r="AA53" s="112"/>
      <c r="AB53" s="112"/>
      <c r="AC53" s="112"/>
      <c r="AD53" s="112"/>
      <c r="AE53" s="112"/>
      <c r="AF53" s="112"/>
      <c r="AG53" s="112"/>
      <c r="AH53" s="112"/>
      <c r="AI53" s="103"/>
      <c r="AJ53" s="103"/>
      <c r="AK53" s="103"/>
      <c r="AL53" s="112"/>
      <c r="AM53" s="112"/>
      <c r="AN53" s="112"/>
      <c r="AO53" s="112"/>
      <c r="AP53" s="112"/>
      <c r="AQ53" s="112"/>
      <c r="AR53" s="112"/>
      <c r="AS53" s="112"/>
    </row>
    <row r="54" spans="1:45" s="126" customFormat="1" ht="10.5" customHeight="1" x14ac:dyDescent="0.2">
      <c r="A54" s="114" t="s">
        <v>10</v>
      </c>
      <c r="B54" s="115"/>
      <c r="C54" s="115"/>
      <c r="D54" s="116"/>
      <c r="E54" s="117" t="s">
        <v>29</v>
      </c>
      <c r="F54" s="118" t="s">
        <v>30</v>
      </c>
      <c r="G54" s="117"/>
      <c r="H54" s="119"/>
      <c r="I54" s="120"/>
      <c r="J54" s="117" t="s">
        <v>29</v>
      </c>
      <c r="K54" s="118" t="s">
        <v>31</v>
      </c>
      <c r="L54" s="121"/>
      <c r="M54" s="118" t="s">
        <v>32</v>
      </c>
      <c r="N54" s="122"/>
      <c r="O54" s="123" t="s">
        <v>33</v>
      </c>
      <c r="P54" s="123"/>
      <c r="Q54" s="124"/>
      <c r="R54" s="125"/>
      <c r="T54" s="127"/>
      <c r="U54" s="127"/>
      <c r="V54" s="127"/>
      <c r="W54" s="127"/>
      <c r="X54" s="127"/>
      <c r="Y54" s="127"/>
      <c r="Z54" s="127"/>
      <c r="AA54" s="127"/>
      <c r="AB54" s="127"/>
      <c r="AC54" s="127"/>
      <c r="AD54" s="127"/>
      <c r="AE54" s="127"/>
      <c r="AF54" s="127"/>
      <c r="AG54" s="127"/>
      <c r="AH54" s="127"/>
      <c r="AI54" s="128"/>
      <c r="AJ54" s="128"/>
      <c r="AK54" s="128"/>
      <c r="AL54" s="127"/>
      <c r="AM54" s="127"/>
      <c r="AN54" s="127"/>
      <c r="AO54" s="127"/>
      <c r="AP54" s="127"/>
      <c r="AQ54" s="127"/>
      <c r="AR54" s="127"/>
      <c r="AS54" s="127"/>
    </row>
    <row r="55" spans="1:45" s="126" customFormat="1" ht="9" customHeight="1" x14ac:dyDescent="0.2">
      <c r="A55" s="129" t="s">
        <v>34</v>
      </c>
      <c r="B55" s="130"/>
      <c r="C55" s="131"/>
      <c r="D55" s="132"/>
      <c r="E55" s="133">
        <v>1</v>
      </c>
      <c r="F55" s="127" t="str">
        <f>IF(E55&gt;$R$62,,UPPER(VLOOKUP(E55,[2]L14_lista!$A$7:$Q$134,2)))</f>
        <v>PG TENISZ I.</v>
      </c>
      <c r="G55" s="133"/>
      <c r="H55" s="127"/>
      <c r="I55" s="134"/>
      <c r="J55" s="135" t="s">
        <v>35</v>
      </c>
      <c r="K55" s="136"/>
      <c r="L55" s="137"/>
      <c r="M55" s="136"/>
      <c r="N55" s="138"/>
      <c r="O55" s="139" t="s">
        <v>36</v>
      </c>
      <c r="P55" s="140"/>
      <c r="Q55" s="140"/>
      <c r="R55" s="138"/>
      <c r="T55" s="127"/>
      <c r="U55" s="127"/>
      <c r="V55" s="127"/>
      <c r="W55" s="127"/>
      <c r="X55" s="127"/>
      <c r="Y55" s="127"/>
      <c r="Z55" s="127"/>
      <c r="AA55" s="127"/>
      <c r="AB55" s="127"/>
      <c r="AC55" s="127"/>
      <c r="AD55" s="127"/>
      <c r="AE55" s="127"/>
      <c r="AF55" s="127"/>
      <c r="AG55" s="127"/>
      <c r="AH55" s="127"/>
      <c r="AI55" s="128"/>
      <c r="AJ55" s="128"/>
      <c r="AK55" s="128"/>
      <c r="AL55" s="127"/>
      <c r="AM55" s="127"/>
      <c r="AN55" s="127"/>
      <c r="AO55" s="127"/>
      <c r="AP55" s="127"/>
      <c r="AQ55" s="127"/>
      <c r="AR55" s="127"/>
      <c r="AS55" s="127"/>
    </row>
    <row r="56" spans="1:45" s="126" customFormat="1" ht="9" customHeight="1" x14ac:dyDescent="0.2">
      <c r="A56" s="141" t="s">
        <v>37</v>
      </c>
      <c r="B56" s="142"/>
      <c r="C56" s="143"/>
      <c r="D56" s="144"/>
      <c r="E56" s="133">
        <v>2</v>
      </c>
      <c r="F56" s="127" t="str">
        <f>IF(E56&gt;$R$62,,UPPER(VLOOKUP(E56,[2]L14_lista!$A$7:$Q$134,2)))</f>
        <v>PG TENISZ II.</v>
      </c>
      <c r="G56" s="133"/>
      <c r="H56" s="127"/>
      <c r="I56" s="134"/>
      <c r="J56" s="135" t="s">
        <v>38</v>
      </c>
      <c r="K56" s="136"/>
      <c r="L56" s="137"/>
      <c r="M56" s="136"/>
      <c r="N56" s="138"/>
      <c r="O56" s="145"/>
      <c r="P56" s="146"/>
      <c r="Q56" s="142"/>
      <c r="R56" s="147"/>
      <c r="T56" s="127"/>
      <c r="U56" s="127"/>
      <c r="V56" s="127"/>
      <c r="W56" s="127"/>
      <c r="X56" s="127"/>
      <c r="Y56" s="127"/>
      <c r="Z56" s="127"/>
      <c r="AA56" s="127"/>
      <c r="AB56" s="127"/>
      <c r="AC56" s="127"/>
      <c r="AD56" s="127"/>
      <c r="AE56" s="127"/>
      <c r="AF56" s="127"/>
      <c r="AG56" s="127"/>
      <c r="AH56" s="127"/>
      <c r="AI56" s="128"/>
      <c r="AJ56" s="128"/>
      <c r="AK56" s="128"/>
      <c r="AL56" s="127"/>
      <c r="AM56" s="127"/>
      <c r="AN56" s="127"/>
      <c r="AO56" s="127"/>
      <c r="AP56" s="127"/>
      <c r="AQ56" s="127"/>
      <c r="AR56" s="127"/>
      <c r="AS56" s="127"/>
    </row>
    <row r="57" spans="1:45" s="126" customFormat="1" ht="9" customHeight="1" x14ac:dyDescent="0.2">
      <c r="A57" s="148"/>
      <c r="B57" s="149"/>
      <c r="C57" s="150"/>
      <c r="D57" s="151"/>
      <c r="E57" s="133"/>
      <c r="F57" s="127"/>
      <c r="G57" s="133"/>
      <c r="H57" s="127"/>
      <c r="I57" s="134"/>
      <c r="J57" s="135" t="s">
        <v>39</v>
      </c>
      <c r="K57" s="136"/>
      <c r="L57" s="137"/>
      <c r="M57" s="136"/>
      <c r="N57" s="138"/>
      <c r="O57" s="139" t="s">
        <v>40</v>
      </c>
      <c r="P57" s="140"/>
      <c r="Q57" s="140"/>
      <c r="R57" s="138"/>
      <c r="T57" s="127"/>
      <c r="U57" s="127"/>
      <c r="V57" s="127"/>
      <c r="W57" s="127"/>
      <c r="X57" s="127"/>
      <c r="Y57" s="127"/>
      <c r="Z57" s="127"/>
      <c r="AA57" s="127"/>
      <c r="AB57" s="127"/>
      <c r="AC57" s="127"/>
      <c r="AD57" s="127"/>
      <c r="AE57" s="127"/>
      <c r="AF57" s="127"/>
      <c r="AG57" s="127"/>
      <c r="AH57" s="127"/>
      <c r="AI57" s="128"/>
      <c r="AJ57" s="128"/>
      <c r="AK57" s="128"/>
      <c r="AL57" s="127"/>
      <c r="AM57" s="127"/>
      <c r="AN57" s="127"/>
      <c r="AO57" s="127"/>
      <c r="AP57" s="127"/>
      <c r="AQ57" s="127"/>
      <c r="AR57" s="127"/>
      <c r="AS57" s="127"/>
    </row>
    <row r="58" spans="1:45" s="126" customFormat="1" ht="9" customHeight="1" x14ac:dyDescent="0.2">
      <c r="A58" s="152"/>
      <c r="B58" s="37"/>
      <c r="C58" s="37"/>
      <c r="D58" s="153"/>
      <c r="E58" s="133"/>
      <c r="F58" s="127"/>
      <c r="G58" s="133"/>
      <c r="H58" s="127"/>
      <c r="I58" s="134"/>
      <c r="J58" s="135" t="s">
        <v>41</v>
      </c>
      <c r="K58" s="136"/>
      <c r="L58" s="137"/>
      <c r="M58" s="136"/>
      <c r="N58" s="138"/>
      <c r="O58" s="136"/>
      <c r="P58" s="137"/>
      <c r="Q58" s="136"/>
      <c r="R58" s="138"/>
      <c r="T58" s="127"/>
      <c r="U58" s="127"/>
      <c r="V58" s="127"/>
      <c r="W58" s="127"/>
      <c r="X58" s="127"/>
      <c r="Y58" s="127"/>
      <c r="Z58" s="127"/>
      <c r="AA58" s="127"/>
      <c r="AB58" s="127"/>
      <c r="AC58" s="127"/>
      <c r="AD58" s="127"/>
      <c r="AE58" s="127"/>
      <c r="AF58" s="127"/>
      <c r="AG58" s="127"/>
      <c r="AH58" s="127"/>
      <c r="AI58" s="128"/>
      <c r="AJ58" s="128"/>
      <c r="AK58" s="128"/>
      <c r="AL58" s="127"/>
      <c r="AM58" s="127"/>
      <c r="AN58" s="127"/>
      <c r="AO58" s="127"/>
      <c r="AP58" s="127"/>
      <c r="AQ58" s="127"/>
      <c r="AR58" s="127"/>
      <c r="AS58" s="127"/>
    </row>
    <row r="59" spans="1:45" s="126" customFormat="1" ht="9" customHeight="1" x14ac:dyDescent="0.2">
      <c r="A59" s="154"/>
      <c r="B59" s="155"/>
      <c r="C59" s="155"/>
      <c r="D59" s="156"/>
      <c r="E59" s="133"/>
      <c r="F59" s="127"/>
      <c r="G59" s="133"/>
      <c r="H59" s="127"/>
      <c r="I59" s="134"/>
      <c r="J59" s="135" t="s">
        <v>42</v>
      </c>
      <c r="K59" s="136"/>
      <c r="L59" s="137"/>
      <c r="M59" s="136"/>
      <c r="N59" s="138"/>
      <c r="O59" s="142"/>
      <c r="P59" s="146"/>
      <c r="Q59" s="142"/>
      <c r="R59" s="147"/>
      <c r="T59" s="127"/>
      <c r="U59" s="127"/>
      <c r="V59" s="127"/>
      <c r="W59" s="127"/>
      <c r="X59" s="127"/>
      <c r="Y59" s="127"/>
      <c r="Z59" s="127"/>
      <c r="AA59" s="127"/>
      <c r="AB59" s="127"/>
      <c r="AC59" s="127"/>
      <c r="AD59" s="127"/>
      <c r="AE59" s="127"/>
      <c r="AF59" s="127"/>
      <c r="AG59" s="127"/>
      <c r="AH59" s="127"/>
      <c r="AI59" s="128"/>
      <c r="AJ59" s="128"/>
      <c r="AK59" s="128"/>
      <c r="AL59" s="127"/>
      <c r="AM59" s="127"/>
      <c r="AN59" s="127"/>
      <c r="AO59" s="127"/>
      <c r="AP59" s="127"/>
      <c r="AQ59" s="127"/>
      <c r="AR59" s="127"/>
      <c r="AS59" s="127"/>
    </row>
    <row r="60" spans="1:45" s="126" customFormat="1" ht="9" customHeight="1" x14ac:dyDescent="0.2">
      <c r="A60" s="157"/>
      <c r="B60" s="158"/>
      <c r="C60" s="37"/>
      <c r="D60" s="153"/>
      <c r="E60" s="133"/>
      <c r="F60" s="127"/>
      <c r="G60" s="133"/>
      <c r="H60" s="127"/>
      <c r="I60" s="134"/>
      <c r="J60" s="135" t="s">
        <v>43</v>
      </c>
      <c r="K60" s="136"/>
      <c r="L60" s="137"/>
      <c r="M60" s="136"/>
      <c r="N60" s="138"/>
      <c r="O60" s="139" t="s">
        <v>44</v>
      </c>
      <c r="P60" s="140"/>
      <c r="Q60" s="140"/>
      <c r="R60" s="138"/>
      <c r="T60" s="127"/>
      <c r="U60" s="127"/>
      <c r="V60" s="127"/>
      <c r="W60" s="127"/>
      <c r="X60" s="127"/>
      <c r="Y60" s="127"/>
      <c r="Z60" s="127"/>
      <c r="AA60" s="127"/>
      <c r="AB60" s="127"/>
      <c r="AC60" s="127"/>
      <c r="AD60" s="127"/>
      <c r="AE60" s="127"/>
      <c r="AF60" s="127"/>
      <c r="AG60" s="127"/>
      <c r="AH60" s="127"/>
      <c r="AI60" s="128"/>
      <c r="AJ60" s="128"/>
      <c r="AK60" s="128"/>
      <c r="AL60" s="127"/>
      <c r="AM60" s="127"/>
      <c r="AN60" s="127"/>
      <c r="AO60" s="127"/>
      <c r="AP60" s="127"/>
      <c r="AQ60" s="127"/>
      <c r="AR60" s="127"/>
      <c r="AS60" s="127"/>
    </row>
    <row r="61" spans="1:45" s="126" customFormat="1" ht="9" customHeight="1" x14ac:dyDescent="0.2">
      <c r="A61" s="157"/>
      <c r="B61" s="158"/>
      <c r="C61" s="159"/>
      <c r="D61" s="160"/>
      <c r="E61" s="133"/>
      <c r="F61" s="127"/>
      <c r="G61" s="133"/>
      <c r="H61" s="127"/>
      <c r="I61" s="134"/>
      <c r="J61" s="135" t="s">
        <v>45</v>
      </c>
      <c r="K61" s="136"/>
      <c r="L61" s="137"/>
      <c r="M61" s="136"/>
      <c r="N61" s="138"/>
      <c r="O61" s="136"/>
      <c r="P61" s="137"/>
      <c r="Q61" s="136"/>
      <c r="R61" s="138"/>
      <c r="T61" s="127"/>
      <c r="U61" s="127"/>
      <c r="V61" s="127"/>
      <c r="W61" s="127"/>
      <c r="X61" s="127"/>
      <c r="Y61" s="127"/>
      <c r="Z61" s="127"/>
      <c r="AA61" s="127"/>
      <c r="AB61" s="127"/>
      <c r="AC61" s="127"/>
      <c r="AD61" s="127"/>
      <c r="AE61" s="127"/>
      <c r="AF61" s="127"/>
      <c r="AG61" s="127"/>
      <c r="AH61" s="127"/>
      <c r="AI61" s="128"/>
      <c r="AJ61" s="128"/>
      <c r="AK61" s="128"/>
      <c r="AL61" s="127"/>
      <c r="AM61" s="127"/>
      <c r="AN61" s="127"/>
      <c r="AO61" s="127"/>
      <c r="AP61" s="127"/>
      <c r="AQ61" s="127"/>
      <c r="AR61" s="127"/>
      <c r="AS61" s="127"/>
    </row>
    <row r="62" spans="1:45" s="126" customFormat="1" ht="9" customHeight="1" x14ac:dyDescent="0.2">
      <c r="A62" s="161"/>
      <c r="B62" s="162"/>
      <c r="C62" s="163"/>
      <c r="D62" s="164"/>
      <c r="E62" s="165"/>
      <c r="F62" s="145"/>
      <c r="G62" s="165"/>
      <c r="H62" s="145"/>
      <c r="I62" s="166"/>
      <c r="J62" s="167" t="s">
        <v>46</v>
      </c>
      <c r="K62" s="142"/>
      <c r="L62" s="146"/>
      <c r="M62" s="142"/>
      <c r="N62" s="147"/>
      <c r="O62" s="142" t="str">
        <f>R4</f>
        <v>Kovács Annamária</v>
      </c>
      <c r="P62" s="146"/>
      <c r="Q62" s="142"/>
      <c r="R62" s="168">
        <f>MIN(4,[2]L14_lista!Q5)</f>
        <v>4</v>
      </c>
      <c r="T62" s="127"/>
      <c r="U62" s="127"/>
      <c r="V62" s="127"/>
      <c r="W62" s="127"/>
      <c r="X62" s="127"/>
      <c r="Y62" s="127"/>
      <c r="Z62" s="127"/>
      <c r="AA62" s="127"/>
      <c r="AB62" s="127"/>
      <c r="AC62" s="127"/>
      <c r="AD62" s="127"/>
      <c r="AE62" s="127"/>
      <c r="AF62" s="127"/>
      <c r="AG62" s="127"/>
      <c r="AH62" s="127"/>
      <c r="AI62" s="128"/>
      <c r="AJ62" s="128"/>
      <c r="AK62" s="128"/>
      <c r="AL62" s="127"/>
      <c r="AM62" s="127"/>
      <c r="AN62" s="127"/>
      <c r="AO62" s="127"/>
      <c r="AP62" s="127"/>
      <c r="AQ62" s="127"/>
      <c r="AR62" s="127"/>
      <c r="AS62" s="127"/>
    </row>
    <row r="63" spans="1:45" x14ac:dyDescent="0.2">
      <c r="T63" s="171"/>
      <c r="U63" s="171"/>
      <c r="V63" s="171"/>
      <c r="W63" s="171"/>
      <c r="X63" s="171"/>
      <c r="Y63" s="171"/>
      <c r="Z63" s="171"/>
      <c r="AA63" s="171"/>
      <c r="AB63" s="171"/>
      <c r="AC63" s="171"/>
      <c r="AD63" s="171"/>
      <c r="AE63" s="171"/>
      <c r="AF63" s="171"/>
      <c r="AG63" s="171"/>
      <c r="AH63" s="171"/>
      <c r="AL63" s="171"/>
      <c r="AM63" s="171"/>
      <c r="AN63" s="171"/>
      <c r="AO63" s="171"/>
      <c r="AP63" s="171"/>
      <c r="AQ63" s="171"/>
      <c r="AR63" s="171"/>
      <c r="AS63" s="171"/>
    </row>
    <row r="64" spans="1:45" x14ac:dyDescent="0.2">
      <c r="T64" s="171"/>
      <c r="U64" s="171"/>
      <c r="V64" s="171"/>
      <c r="W64" s="171"/>
      <c r="X64" s="171"/>
      <c r="Y64" s="171"/>
      <c r="Z64" s="171"/>
      <c r="AA64" s="171"/>
      <c r="AB64" s="171"/>
      <c r="AC64" s="171"/>
      <c r="AD64" s="171"/>
      <c r="AE64" s="171"/>
      <c r="AF64" s="171"/>
      <c r="AG64" s="171"/>
      <c r="AH64" s="171"/>
      <c r="AL64" s="171"/>
      <c r="AM64" s="171"/>
      <c r="AN64" s="171"/>
      <c r="AO64" s="171"/>
      <c r="AP64" s="171"/>
      <c r="AQ64" s="171"/>
      <c r="AR64" s="171"/>
      <c r="AS64" s="171"/>
    </row>
    <row r="65" spans="20:45" x14ac:dyDescent="0.2">
      <c r="T65" s="171"/>
      <c r="U65" s="171"/>
      <c r="V65" s="171"/>
      <c r="W65" s="171"/>
      <c r="X65" s="171"/>
      <c r="Y65" s="171"/>
      <c r="Z65" s="171"/>
      <c r="AA65" s="171"/>
      <c r="AB65" s="171"/>
      <c r="AC65" s="171"/>
      <c r="AD65" s="171"/>
      <c r="AE65" s="171"/>
      <c r="AF65" s="171"/>
      <c r="AG65" s="171"/>
      <c r="AH65" s="171"/>
      <c r="AL65" s="171"/>
      <c r="AM65" s="171"/>
      <c r="AN65" s="171"/>
      <c r="AO65" s="171"/>
      <c r="AP65" s="171"/>
      <c r="AQ65" s="171"/>
      <c r="AR65" s="171"/>
      <c r="AS65" s="171"/>
    </row>
    <row r="66" spans="20:45" x14ac:dyDescent="0.2">
      <c r="T66" s="171"/>
      <c r="U66" s="171"/>
      <c r="V66" s="171"/>
      <c r="W66" s="171"/>
      <c r="X66" s="171"/>
      <c r="Y66" s="171"/>
      <c r="Z66" s="171"/>
      <c r="AA66" s="171"/>
      <c r="AB66" s="171"/>
      <c r="AC66" s="171"/>
      <c r="AD66" s="171"/>
      <c r="AE66" s="171"/>
      <c r="AF66" s="171"/>
      <c r="AG66" s="171"/>
      <c r="AH66" s="171"/>
      <c r="AL66" s="171"/>
      <c r="AM66" s="171"/>
      <c r="AN66" s="171"/>
      <c r="AO66" s="171"/>
      <c r="AP66" s="171"/>
      <c r="AQ66" s="171"/>
      <c r="AR66" s="171"/>
      <c r="AS66" s="171"/>
    </row>
    <row r="67" spans="20:45" x14ac:dyDescent="0.2">
      <c r="T67" s="171"/>
      <c r="U67" s="171"/>
      <c r="V67" s="171"/>
      <c r="W67" s="171"/>
      <c r="X67" s="171"/>
      <c r="Y67" s="171"/>
      <c r="Z67" s="171"/>
      <c r="AA67" s="171"/>
      <c r="AB67" s="171"/>
      <c r="AC67" s="171"/>
      <c r="AD67" s="171"/>
      <c r="AE67" s="171"/>
      <c r="AF67" s="171"/>
      <c r="AG67" s="171"/>
      <c r="AH67" s="171"/>
      <c r="AL67" s="171"/>
      <c r="AM67" s="171"/>
      <c r="AN67" s="171"/>
      <c r="AO67" s="171"/>
      <c r="AP67" s="171"/>
      <c r="AQ67" s="171"/>
      <c r="AR67" s="171"/>
      <c r="AS67" s="171"/>
    </row>
    <row r="68" spans="20:45" x14ac:dyDescent="0.2">
      <c r="T68" s="171"/>
      <c r="U68" s="171"/>
      <c r="V68" s="171"/>
      <c r="W68" s="171"/>
      <c r="X68" s="171"/>
      <c r="Y68" s="171"/>
      <c r="Z68" s="171"/>
      <c r="AA68" s="171"/>
      <c r="AB68" s="171"/>
      <c r="AC68" s="171"/>
      <c r="AD68" s="171"/>
      <c r="AE68" s="171"/>
      <c r="AF68" s="171"/>
      <c r="AG68" s="171"/>
      <c r="AH68" s="171"/>
      <c r="AL68" s="171"/>
      <c r="AM68" s="171"/>
      <c r="AN68" s="171"/>
      <c r="AO68" s="171"/>
      <c r="AP68" s="171"/>
      <c r="AQ68" s="171"/>
      <c r="AR68" s="171"/>
      <c r="AS68" s="171"/>
    </row>
    <row r="69" spans="20:45" x14ac:dyDescent="0.2">
      <c r="T69" s="171"/>
      <c r="U69" s="171"/>
      <c r="V69" s="171"/>
      <c r="W69" s="171"/>
      <c r="X69" s="171"/>
      <c r="Y69" s="171"/>
      <c r="Z69" s="171"/>
      <c r="AA69" s="171"/>
      <c r="AB69" s="171"/>
      <c r="AC69" s="171"/>
      <c r="AD69" s="171"/>
      <c r="AE69" s="171"/>
      <c r="AF69" s="171"/>
      <c r="AG69" s="171"/>
      <c r="AH69" s="171"/>
      <c r="AL69" s="171"/>
      <c r="AM69" s="171"/>
      <c r="AN69" s="171"/>
      <c r="AO69" s="171"/>
      <c r="AP69" s="171"/>
      <c r="AQ69" s="171"/>
      <c r="AR69" s="171"/>
      <c r="AS69" s="171"/>
    </row>
    <row r="70" spans="20:45" x14ac:dyDescent="0.2">
      <c r="T70" s="171"/>
      <c r="U70" s="171"/>
      <c r="V70" s="171"/>
      <c r="W70" s="171"/>
      <c r="X70" s="171"/>
      <c r="Y70" s="171"/>
      <c r="Z70" s="171"/>
      <c r="AA70" s="171"/>
      <c r="AB70" s="171"/>
      <c r="AC70" s="171"/>
      <c r="AD70" s="171"/>
      <c r="AE70" s="171"/>
      <c r="AF70" s="171"/>
      <c r="AG70" s="171"/>
      <c r="AH70" s="171"/>
      <c r="AL70" s="171"/>
      <c r="AM70" s="171"/>
      <c r="AN70" s="171"/>
      <c r="AO70" s="171"/>
      <c r="AP70" s="171"/>
      <c r="AQ70" s="171"/>
      <c r="AR70" s="171"/>
      <c r="AS70" s="171"/>
    </row>
    <row r="71" spans="20:45" x14ac:dyDescent="0.2">
      <c r="T71" s="171"/>
      <c r="U71" s="171"/>
      <c r="V71" s="171"/>
      <c r="W71" s="171"/>
      <c r="X71" s="171"/>
      <c r="Y71" s="171"/>
      <c r="Z71" s="171"/>
      <c r="AA71" s="171"/>
      <c r="AB71" s="171"/>
      <c r="AC71" s="171"/>
      <c r="AD71" s="171"/>
      <c r="AE71" s="171"/>
      <c r="AF71" s="171"/>
      <c r="AG71" s="171"/>
      <c r="AH71" s="171"/>
      <c r="AL71" s="171"/>
      <c r="AM71" s="171"/>
      <c r="AN71" s="171"/>
      <c r="AO71" s="171"/>
      <c r="AP71" s="171"/>
      <c r="AQ71" s="171"/>
      <c r="AR71" s="171"/>
      <c r="AS71" s="171"/>
    </row>
    <row r="72" spans="20:45" x14ac:dyDescent="0.2">
      <c r="T72" s="171"/>
      <c r="U72" s="171"/>
      <c r="V72" s="171"/>
      <c r="W72" s="171"/>
      <c r="X72" s="171"/>
      <c r="Y72" s="171"/>
      <c r="Z72" s="171"/>
      <c r="AA72" s="171"/>
      <c r="AB72" s="171"/>
      <c r="AC72" s="171"/>
      <c r="AD72" s="171"/>
      <c r="AE72" s="171"/>
      <c r="AF72" s="171"/>
      <c r="AG72" s="171"/>
      <c r="AH72" s="171"/>
      <c r="AL72" s="171"/>
      <c r="AM72" s="171"/>
      <c r="AN72" s="171"/>
      <c r="AO72" s="171"/>
      <c r="AP72" s="171"/>
      <c r="AQ72" s="171"/>
      <c r="AR72" s="171"/>
      <c r="AS72" s="171"/>
    </row>
    <row r="73" spans="20:45" x14ac:dyDescent="0.2">
      <c r="T73" s="171"/>
      <c r="U73" s="171"/>
      <c r="V73" s="171"/>
      <c r="W73" s="171"/>
      <c r="X73" s="171"/>
      <c r="Y73" s="171"/>
      <c r="Z73" s="171"/>
      <c r="AA73" s="171"/>
      <c r="AB73" s="171"/>
      <c r="AC73" s="171"/>
      <c r="AD73" s="171"/>
      <c r="AE73" s="171"/>
      <c r="AF73" s="171"/>
      <c r="AG73" s="171"/>
      <c r="AH73" s="171"/>
      <c r="AL73" s="171"/>
      <c r="AM73" s="171"/>
      <c r="AN73" s="171"/>
      <c r="AO73" s="171"/>
      <c r="AP73" s="171"/>
      <c r="AQ73" s="171"/>
      <c r="AR73" s="171"/>
      <c r="AS73" s="171"/>
    </row>
    <row r="74" spans="20:45" x14ac:dyDescent="0.2">
      <c r="T74" s="171"/>
      <c r="U74" s="171"/>
      <c r="V74" s="171"/>
      <c r="W74" s="171"/>
      <c r="X74" s="171"/>
      <c r="Y74" s="171"/>
      <c r="Z74" s="171"/>
      <c r="AA74" s="171"/>
      <c r="AB74" s="171"/>
      <c r="AC74" s="171"/>
      <c r="AD74" s="171"/>
      <c r="AE74" s="171"/>
      <c r="AF74" s="171"/>
      <c r="AG74" s="171"/>
      <c r="AH74" s="171"/>
      <c r="AL74" s="171"/>
      <c r="AM74" s="171"/>
      <c r="AN74" s="171"/>
      <c r="AO74" s="171"/>
      <c r="AP74" s="171"/>
      <c r="AQ74" s="171"/>
      <c r="AR74" s="171"/>
      <c r="AS74" s="171"/>
    </row>
    <row r="75" spans="20:45" x14ac:dyDescent="0.2">
      <c r="T75" s="171"/>
      <c r="U75" s="171"/>
      <c r="V75" s="171"/>
      <c r="W75" s="171"/>
      <c r="X75" s="171"/>
      <c r="Y75" s="171"/>
      <c r="Z75" s="171"/>
      <c r="AA75" s="171"/>
      <c r="AB75" s="171"/>
      <c r="AC75" s="171"/>
      <c r="AD75" s="171"/>
      <c r="AE75" s="171"/>
      <c r="AF75" s="171"/>
      <c r="AG75" s="171"/>
      <c r="AH75" s="171"/>
      <c r="AL75" s="171"/>
      <c r="AM75" s="171"/>
      <c r="AN75" s="171"/>
      <c r="AO75" s="171"/>
      <c r="AP75" s="171"/>
      <c r="AQ75" s="171"/>
      <c r="AR75" s="171"/>
      <c r="AS75" s="171"/>
    </row>
    <row r="76" spans="20:45" x14ac:dyDescent="0.2">
      <c r="T76" s="171"/>
      <c r="U76" s="171"/>
      <c r="V76" s="171"/>
      <c r="W76" s="171"/>
      <c r="X76" s="171"/>
      <c r="Y76" s="171"/>
      <c r="Z76" s="171"/>
      <c r="AA76" s="171"/>
      <c r="AB76" s="171"/>
      <c r="AC76" s="171"/>
      <c r="AD76" s="171"/>
      <c r="AE76" s="171"/>
      <c r="AF76" s="171"/>
      <c r="AG76" s="171"/>
      <c r="AH76" s="171"/>
      <c r="AL76" s="171"/>
      <c r="AM76" s="171"/>
      <c r="AN76" s="171"/>
      <c r="AO76" s="171"/>
      <c r="AP76" s="171"/>
      <c r="AQ76" s="171"/>
      <c r="AR76" s="171"/>
      <c r="AS76" s="171"/>
    </row>
    <row r="77" spans="20:45" x14ac:dyDescent="0.2">
      <c r="T77" s="171"/>
      <c r="U77" s="171"/>
      <c r="V77" s="171"/>
      <c r="W77" s="171"/>
      <c r="X77" s="171"/>
      <c r="Y77" s="171"/>
      <c r="Z77" s="171"/>
      <c r="AA77" s="171"/>
      <c r="AB77" s="171"/>
      <c r="AC77" s="171"/>
      <c r="AD77" s="171"/>
      <c r="AE77" s="171"/>
      <c r="AF77" s="171"/>
      <c r="AG77" s="171"/>
      <c r="AH77" s="171"/>
      <c r="AL77" s="171"/>
      <c r="AM77" s="171"/>
      <c r="AN77" s="171"/>
      <c r="AO77" s="171"/>
      <c r="AP77" s="171"/>
      <c r="AQ77" s="171"/>
      <c r="AR77" s="171"/>
      <c r="AS77" s="171"/>
    </row>
    <row r="78" spans="20:45" x14ac:dyDescent="0.2">
      <c r="T78" s="171"/>
      <c r="U78" s="171"/>
      <c r="V78" s="171"/>
      <c r="W78" s="171"/>
      <c r="X78" s="171"/>
      <c r="Y78" s="171"/>
      <c r="Z78" s="171"/>
      <c r="AA78" s="171"/>
      <c r="AB78" s="171"/>
      <c r="AC78" s="171"/>
      <c r="AD78" s="171"/>
      <c r="AE78" s="171"/>
      <c r="AF78" s="171"/>
      <c r="AG78" s="171"/>
      <c r="AH78" s="171"/>
      <c r="AL78" s="171"/>
      <c r="AM78" s="171"/>
      <c r="AN78" s="171"/>
      <c r="AO78" s="171"/>
      <c r="AP78" s="171"/>
      <c r="AQ78" s="171"/>
      <c r="AR78" s="171"/>
      <c r="AS78" s="171"/>
    </row>
    <row r="79" spans="20:45" x14ac:dyDescent="0.2">
      <c r="T79" s="171"/>
      <c r="U79" s="171"/>
      <c r="V79" s="171"/>
      <c r="W79" s="171"/>
      <c r="X79" s="171"/>
      <c r="Y79" s="171"/>
      <c r="Z79" s="171"/>
      <c r="AA79" s="171"/>
      <c r="AB79" s="171"/>
      <c r="AC79" s="171"/>
      <c r="AD79" s="171"/>
      <c r="AE79" s="171"/>
      <c r="AF79" s="171"/>
      <c r="AG79" s="171"/>
      <c r="AH79" s="171"/>
      <c r="AL79" s="171"/>
      <c r="AM79" s="171"/>
      <c r="AN79" s="171"/>
      <c r="AO79" s="171"/>
      <c r="AP79" s="171"/>
      <c r="AQ79" s="171"/>
      <c r="AR79" s="171"/>
      <c r="AS79" s="171"/>
    </row>
    <row r="80" spans="20:45" x14ac:dyDescent="0.2">
      <c r="T80" s="171"/>
      <c r="U80" s="171"/>
      <c r="V80" s="171"/>
      <c r="W80" s="171"/>
      <c r="X80" s="171"/>
      <c r="Y80" s="171"/>
      <c r="Z80" s="171"/>
      <c r="AA80" s="171"/>
      <c r="AB80" s="171"/>
      <c r="AC80" s="171"/>
      <c r="AD80" s="171"/>
      <c r="AE80" s="171"/>
      <c r="AF80" s="171"/>
      <c r="AG80" s="171"/>
      <c r="AH80" s="171"/>
      <c r="AL80" s="171"/>
      <c r="AM80" s="171"/>
      <c r="AN80" s="171"/>
      <c r="AO80" s="171"/>
      <c r="AP80" s="171"/>
      <c r="AQ80" s="171"/>
      <c r="AR80" s="171"/>
      <c r="AS80" s="171"/>
    </row>
    <row r="81" spans="20:45" x14ac:dyDescent="0.2">
      <c r="T81" s="171"/>
      <c r="U81" s="171"/>
      <c r="V81" s="171"/>
      <c r="W81" s="171"/>
      <c r="X81" s="171"/>
      <c r="Y81" s="171"/>
      <c r="Z81" s="171"/>
      <c r="AA81" s="171"/>
      <c r="AB81" s="171"/>
      <c r="AC81" s="171"/>
      <c r="AD81" s="171"/>
      <c r="AE81" s="171"/>
      <c r="AF81" s="171"/>
      <c r="AG81" s="171"/>
      <c r="AH81" s="171"/>
      <c r="AL81" s="171"/>
      <c r="AM81" s="171"/>
      <c r="AN81" s="171"/>
      <c r="AO81" s="171"/>
      <c r="AP81" s="171"/>
      <c r="AQ81" s="171"/>
      <c r="AR81" s="171"/>
      <c r="AS81" s="171"/>
    </row>
    <row r="82" spans="20:45" x14ac:dyDescent="0.2">
      <c r="T82" s="171"/>
      <c r="U82" s="171"/>
      <c r="V82" s="171"/>
      <c r="W82" s="171"/>
      <c r="X82" s="171"/>
      <c r="Y82" s="171"/>
      <c r="Z82" s="171"/>
      <c r="AA82" s="171"/>
      <c r="AB82" s="171"/>
      <c r="AC82" s="171"/>
      <c r="AD82" s="171"/>
      <c r="AE82" s="171"/>
      <c r="AF82" s="171"/>
      <c r="AG82" s="171"/>
      <c r="AH82" s="171"/>
      <c r="AL82" s="171"/>
      <c r="AM82" s="171"/>
      <c r="AN82" s="171"/>
      <c r="AO82" s="171"/>
      <c r="AP82" s="171"/>
      <c r="AQ82" s="171"/>
      <c r="AR82" s="171"/>
      <c r="AS82" s="171"/>
    </row>
    <row r="83" spans="20:45" x14ac:dyDescent="0.2">
      <c r="T83" s="171"/>
      <c r="U83" s="171"/>
      <c r="V83" s="171"/>
      <c r="W83" s="171"/>
      <c r="X83" s="171"/>
      <c r="Y83" s="171"/>
      <c r="Z83" s="171"/>
      <c r="AA83" s="171"/>
      <c r="AB83" s="171"/>
      <c r="AC83" s="171"/>
      <c r="AD83" s="171"/>
      <c r="AE83" s="171"/>
      <c r="AF83" s="171"/>
      <c r="AG83" s="171"/>
      <c r="AH83" s="171"/>
      <c r="AL83" s="171"/>
      <c r="AM83" s="171"/>
      <c r="AN83" s="171"/>
      <c r="AO83" s="171"/>
      <c r="AP83" s="171"/>
      <c r="AQ83" s="171"/>
      <c r="AR83" s="171"/>
      <c r="AS83" s="171"/>
    </row>
    <row r="84" spans="20:45" x14ac:dyDescent="0.2">
      <c r="T84" s="171"/>
      <c r="U84" s="171"/>
      <c r="V84" s="171"/>
      <c r="W84" s="171"/>
      <c r="X84" s="171"/>
      <c r="Y84" s="171"/>
      <c r="Z84" s="171"/>
      <c r="AA84" s="171"/>
      <c r="AB84" s="171"/>
      <c r="AC84" s="171"/>
      <c r="AD84" s="171"/>
      <c r="AE84" s="171"/>
      <c r="AF84" s="171"/>
      <c r="AG84" s="171"/>
      <c r="AH84" s="171"/>
      <c r="AL84" s="171"/>
      <c r="AM84" s="171"/>
      <c r="AN84" s="171"/>
      <c r="AO84" s="171"/>
      <c r="AP84" s="171"/>
      <c r="AQ84" s="171"/>
      <c r="AR84" s="171"/>
      <c r="AS84" s="171"/>
    </row>
    <row r="85" spans="20:45" x14ac:dyDescent="0.2">
      <c r="T85" s="171"/>
      <c r="U85" s="171"/>
      <c r="V85" s="171"/>
      <c r="W85" s="171"/>
      <c r="X85" s="171"/>
      <c r="Y85" s="171"/>
      <c r="Z85" s="171"/>
      <c r="AA85" s="171"/>
      <c r="AB85" s="171"/>
      <c r="AC85" s="171"/>
      <c r="AD85" s="171"/>
      <c r="AE85" s="171"/>
      <c r="AF85" s="171"/>
      <c r="AG85" s="171"/>
      <c r="AH85" s="171"/>
      <c r="AL85" s="171"/>
      <c r="AM85" s="171"/>
      <c r="AN85" s="171"/>
      <c r="AO85" s="171"/>
      <c r="AP85" s="171"/>
      <c r="AQ85" s="171"/>
      <c r="AR85" s="171"/>
      <c r="AS85" s="171"/>
    </row>
    <row r="86" spans="20:45" x14ac:dyDescent="0.2">
      <c r="T86" s="171"/>
      <c r="U86" s="171"/>
      <c r="V86" s="171"/>
      <c r="W86" s="171"/>
      <c r="X86" s="171"/>
      <c r="Y86" s="171"/>
      <c r="Z86" s="171"/>
      <c r="AA86" s="171"/>
      <c r="AB86" s="171"/>
      <c r="AC86" s="171"/>
      <c r="AD86" s="171"/>
      <c r="AE86" s="171"/>
      <c r="AF86" s="171"/>
      <c r="AG86" s="171"/>
      <c r="AH86" s="171"/>
      <c r="AL86" s="171"/>
      <c r="AM86" s="171"/>
      <c r="AN86" s="171"/>
      <c r="AO86" s="171"/>
      <c r="AP86" s="171"/>
      <c r="AQ86" s="171"/>
      <c r="AR86" s="171"/>
      <c r="AS86" s="171"/>
    </row>
    <row r="87" spans="20:45" x14ac:dyDescent="0.2">
      <c r="T87" s="171"/>
      <c r="U87" s="171"/>
      <c r="V87" s="171"/>
      <c r="W87" s="171"/>
      <c r="X87" s="171"/>
      <c r="Y87" s="171"/>
      <c r="Z87" s="171"/>
      <c r="AA87" s="171"/>
      <c r="AB87" s="171"/>
      <c r="AC87" s="171"/>
      <c r="AD87" s="171"/>
      <c r="AE87" s="171"/>
      <c r="AF87" s="171"/>
      <c r="AG87" s="171"/>
      <c r="AH87" s="171"/>
      <c r="AL87" s="171"/>
      <c r="AM87" s="171"/>
      <c r="AN87" s="171"/>
      <c r="AO87" s="171"/>
      <c r="AP87" s="171"/>
      <c r="AQ87" s="171"/>
      <c r="AR87" s="171"/>
      <c r="AS87" s="171"/>
    </row>
    <row r="88" spans="20:45" x14ac:dyDescent="0.2">
      <c r="T88" s="171"/>
      <c r="U88" s="171"/>
      <c r="V88" s="171"/>
      <c r="W88" s="171"/>
      <c r="X88" s="171"/>
      <c r="Y88" s="171"/>
      <c r="Z88" s="171"/>
      <c r="AA88" s="171"/>
      <c r="AB88" s="171"/>
      <c r="AC88" s="171"/>
      <c r="AD88" s="171"/>
      <c r="AE88" s="171"/>
      <c r="AF88" s="171"/>
      <c r="AG88" s="171"/>
      <c r="AH88" s="171"/>
      <c r="AL88" s="171"/>
      <c r="AM88" s="171"/>
      <c r="AN88" s="171"/>
      <c r="AO88" s="171"/>
      <c r="AP88" s="171"/>
      <c r="AQ88" s="171"/>
      <c r="AR88" s="171"/>
      <c r="AS88" s="171"/>
    </row>
    <row r="89" spans="20:45" x14ac:dyDescent="0.2">
      <c r="T89" s="171"/>
      <c r="U89" s="171"/>
      <c r="V89" s="171"/>
      <c r="W89" s="171"/>
      <c r="X89" s="171"/>
      <c r="Y89" s="171"/>
      <c r="Z89" s="171"/>
      <c r="AA89" s="171"/>
      <c r="AB89" s="171"/>
      <c r="AC89" s="171"/>
      <c r="AD89" s="171"/>
      <c r="AE89" s="171"/>
      <c r="AF89" s="171"/>
      <c r="AG89" s="171"/>
      <c r="AH89" s="171"/>
      <c r="AL89" s="171"/>
      <c r="AM89" s="171"/>
      <c r="AN89" s="171"/>
      <c r="AO89" s="171"/>
      <c r="AP89" s="171"/>
      <c r="AQ89" s="171"/>
      <c r="AR89" s="171"/>
      <c r="AS89" s="171"/>
    </row>
    <row r="90" spans="20:45" x14ac:dyDescent="0.2">
      <c r="T90" s="171"/>
      <c r="U90" s="171"/>
      <c r="V90" s="171"/>
      <c r="W90" s="171"/>
      <c r="X90" s="171"/>
      <c r="Y90" s="171"/>
      <c r="Z90" s="171"/>
      <c r="AA90" s="171"/>
      <c r="AB90" s="171"/>
      <c r="AC90" s="171"/>
      <c r="AD90" s="171"/>
      <c r="AE90" s="171"/>
      <c r="AF90" s="171"/>
      <c r="AG90" s="171"/>
      <c r="AH90" s="171"/>
      <c r="AL90" s="171"/>
      <c r="AM90" s="171"/>
      <c r="AN90" s="171"/>
      <c r="AO90" s="171"/>
      <c r="AP90" s="171"/>
      <c r="AQ90" s="171"/>
      <c r="AR90" s="171"/>
      <c r="AS90" s="171"/>
    </row>
    <row r="91" spans="20:45" x14ac:dyDescent="0.2">
      <c r="T91" s="171"/>
      <c r="U91" s="171"/>
      <c r="V91" s="171"/>
      <c r="W91" s="171"/>
      <c r="X91" s="171"/>
      <c r="Y91" s="171"/>
      <c r="Z91" s="171"/>
      <c r="AA91" s="171"/>
      <c r="AB91" s="171"/>
      <c r="AC91" s="171"/>
      <c r="AD91" s="171"/>
      <c r="AE91" s="171"/>
      <c r="AF91" s="171"/>
      <c r="AG91" s="171"/>
      <c r="AH91" s="171"/>
      <c r="AL91" s="171"/>
      <c r="AM91" s="171"/>
      <c r="AN91" s="171"/>
      <c r="AO91" s="171"/>
      <c r="AP91" s="171"/>
      <c r="AQ91" s="171"/>
      <c r="AR91" s="171"/>
      <c r="AS91" s="171"/>
    </row>
    <row r="92" spans="20:45" x14ac:dyDescent="0.2">
      <c r="T92" s="171"/>
      <c r="U92" s="171"/>
      <c r="V92" s="171"/>
      <c r="W92" s="171"/>
      <c r="X92" s="171"/>
      <c r="Y92" s="171"/>
      <c r="Z92" s="171"/>
      <c r="AA92" s="171"/>
      <c r="AB92" s="171"/>
      <c r="AC92" s="171"/>
      <c r="AD92" s="171"/>
      <c r="AE92" s="171"/>
      <c r="AF92" s="171"/>
      <c r="AG92" s="171"/>
      <c r="AH92" s="171"/>
      <c r="AL92" s="171"/>
      <c r="AM92" s="171"/>
      <c r="AN92" s="171"/>
      <c r="AO92" s="171"/>
      <c r="AP92" s="171"/>
      <c r="AQ92" s="171"/>
      <c r="AR92" s="171"/>
      <c r="AS92" s="171"/>
    </row>
    <row r="93" spans="20:45" x14ac:dyDescent="0.2">
      <c r="T93" s="171"/>
      <c r="U93" s="171"/>
      <c r="V93" s="171"/>
      <c r="W93" s="171"/>
      <c r="X93" s="171"/>
      <c r="Y93" s="171"/>
      <c r="Z93" s="171"/>
      <c r="AA93" s="171"/>
      <c r="AB93" s="171"/>
      <c r="AC93" s="171"/>
      <c r="AD93" s="171"/>
      <c r="AE93" s="171"/>
      <c r="AF93" s="171"/>
      <c r="AG93" s="171"/>
      <c r="AH93" s="171"/>
      <c r="AL93" s="171"/>
      <c r="AM93" s="171"/>
      <c r="AN93" s="171"/>
      <c r="AO93" s="171"/>
      <c r="AP93" s="171"/>
      <c r="AQ93" s="171"/>
      <c r="AR93" s="171"/>
      <c r="AS93" s="171"/>
    </row>
    <row r="94" spans="20:45" x14ac:dyDescent="0.2">
      <c r="T94" s="171"/>
      <c r="U94" s="171"/>
      <c r="V94" s="171"/>
      <c r="W94" s="171"/>
      <c r="X94" s="171"/>
      <c r="Y94" s="171"/>
      <c r="Z94" s="171"/>
      <c r="AA94" s="171"/>
      <c r="AB94" s="171"/>
      <c r="AC94" s="171"/>
      <c r="AD94" s="171"/>
      <c r="AE94" s="171"/>
      <c r="AF94" s="171"/>
      <c r="AG94" s="171"/>
      <c r="AH94" s="171"/>
      <c r="AL94" s="171"/>
      <c r="AM94" s="171"/>
      <c r="AN94" s="171"/>
      <c r="AO94" s="171"/>
      <c r="AP94" s="171"/>
      <c r="AQ94" s="171"/>
      <c r="AR94" s="171"/>
      <c r="AS94" s="171"/>
    </row>
    <row r="95" spans="20:45" x14ac:dyDescent="0.2">
      <c r="T95" s="171"/>
      <c r="U95" s="171"/>
      <c r="V95" s="171"/>
      <c r="W95" s="171"/>
      <c r="X95" s="171"/>
      <c r="Y95" s="171"/>
      <c r="Z95" s="171"/>
      <c r="AA95" s="171"/>
      <c r="AB95" s="171"/>
      <c r="AC95" s="171"/>
      <c r="AD95" s="171"/>
      <c r="AE95" s="171"/>
      <c r="AF95" s="171"/>
      <c r="AG95" s="171"/>
      <c r="AH95" s="171"/>
      <c r="AL95" s="171"/>
      <c r="AM95" s="171"/>
      <c r="AN95" s="171"/>
      <c r="AO95" s="171"/>
      <c r="AP95" s="171"/>
      <c r="AQ95" s="171"/>
      <c r="AR95" s="171"/>
      <c r="AS95" s="171"/>
    </row>
    <row r="96" spans="20:45" x14ac:dyDescent="0.2">
      <c r="T96" s="171"/>
      <c r="U96" s="171"/>
      <c r="V96" s="171"/>
      <c r="W96" s="171"/>
      <c r="X96" s="171"/>
      <c r="Y96" s="171"/>
      <c r="Z96" s="171"/>
      <c r="AA96" s="171"/>
      <c r="AB96" s="171"/>
      <c r="AC96" s="171"/>
      <c r="AD96" s="171"/>
      <c r="AE96" s="171"/>
      <c r="AF96" s="171"/>
      <c r="AG96" s="171"/>
      <c r="AH96" s="171"/>
      <c r="AL96" s="171"/>
      <c r="AM96" s="171"/>
      <c r="AN96" s="171"/>
      <c r="AO96" s="171"/>
      <c r="AP96" s="171"/>
      <c r="AQ96" s="171"/>
      <c r="AR96" s="171"/>
      <c r="AS96" s="171"/>
    </row>
    <row r="97" spans="20:45" x14ac:dyDescent="0.2">
      <c r="T97" s="171"/>
      <c r="U97" s="171"/>
      <c r="V97" s="171"/>
      <c r="W97" s="171"/>
      <c r="X97" s="171"/>
      <c r="Y97" s="171"/>
      <c r="Z97" s="171"/>
      <c r="AA97" s="171"/>
      <c r="AB97" s="171"/>
      <c r="AC97" s="171"/>
      <c r="AD97" s="171"/>
      <c r="AE97" s="171"/>
      <c r="AF97" s="171"/>
      <c r="AG97" s="171"/>
      <c r="AH97" s="171"/>
      <c r="AL97" s="171"/>
      <c r="AM97" s="171"/>
      <c r="AN97" s="171"/>
      <c r="AO97" s="171"/>
      <c r="AP97" s="171"/>
      <c r="AQ97" s="171"/>
      <c r="AR97" s="171"/>
      <c r="AS97" s="171"/>
    </row>
    <row r="98" spans="20:45" x14ac:dyDescent="0.2">
      <c r="T98" s="171"/>
      <c r="U98" s="171"/>
      <c r="V98" s="171"/>
      <c r="W98" s="171"/>
      <c r="X98" s="171"/>
      <c r="Y98" s="171"/>
      <c r="Z98" s="171"/>
      <c r="AA98" s="171"/>
      <c r="AB98" s="171"/>
      <c r="AC98" s="171"/>
      <c r="AD98" s="171"/>
      <c r="AE98" s="171"/>
      <c r="AF98" s="171"/>
      <c r="AG98" s="171"/>
      <c r="AH98" s="171"/>
      <c r="AL98" s="171"/>
      <c r="AM98" s="171"/>
      <c r="AN98" s="171"/>
      <c r="AO98" s="171"/>
      <c r="AP98" s="171"/>
      <c r="AQ98" s="171"/>
      <c r="AR98" s="171"/>
      <c r="AS98" s="171"/>
    </row>
    <row r="99" spans="20:45" x14ac:dyDescent="0.2">
      <c r="T99" s="171"/>
      <c r="U99" s="171"/>
      <c r="V99" s="171"/>
      <c r="W99" s="171"/>
      <c r="X99" s="171"/>
      <c r="Y99" s="171"/>
      <c r="Z99" s="171"/>
      <c r="AA99" s="171"/>
      <c r="AB99" s="171"/>
      <c r="AC99" s="171"/>
      <c r="AD99" s="171"/>
      <c r="AE99" s="171"/>
      <c r="AF99" s="171"/>
      <c r="AG99" s="171"/>
      <c r="AH99" s="171"/>
      <c r="AL99" s="171"/>
      <c r="AM99" s="171"/>
      <c r="AN99" s="171"/>
      <c r="AO99" s="171"/>
      <c r="AP99" s="171"/>
      <c r="AQ99" s="171"/>
      <c r="AR99" s="171"/>
      <c r="AS99" s="171"/>
    </row>
    <row r="100" spans="20:45" x14ac:dyDescent="0.2">
      <c r="T100" s="171"/>
      <c r="U100" s="171"/>
      <c r="V100" s="171"/>
      <c r="W100" s="171"/>
      <c r="X100" s="171"/>
      <c r="Y100" s="171"/>
      <c r="Z100" s="171"/>
      <c r="AA100" s="171"/>
      <c r="AB100" s="171"/>
      <c r="AC100" s="171"/>
      <c r="AD100" s="171"/>
      <c r="AE100" s="171"/>
      <c r="AF100" s="171"/>
      <c r="AG100" s="171"/>
      <c r="AH100" s="171"/>
      <c r="AL100" s="171"/>
      <c r="AM100" s="171"/>
      <c r="AN100" s="171"/>
      <c r="AO100" s="171"/>
      <c r="AP100" s="171"/>
      <c r="AQ100" s="171"/>
      <c r="AR100" s="171"/>
      <c r="AS100" s="171"/>
    </row>
    <row r="101" spans="20:45" x14ac:dyDescent="0.2">
      <c r="T101" s="171"/>
      <c r="U101" s="171"/>
      <c r="V101" s="171"/>
      <c r="W101" s="171"/>
      <c r="X101" s="171"/>
      <c r="Y101" s="171"/>
      <c r="Z101" s="171"/>
      <c r="AA101" s="171"/>
      <c r="AB101" s="171"/>
      <c r="AC101" s="171"/>
      <c r="AD101" s="171"/>
      <c r="AE101" s="171"/>
      <c r="AF101" s="171"/>
      <c r="AG101" s="171"/>
      <c r="AH101" s="171"/>
      <c r="AL101" s="171"/>
      <c r="AM101" s="171"/>
      <c r="AN101" s="171"/>
      <c r="AO101" s="171"/>
      <c r="AP101" s="171"/>
      <c r="AQ101" s="171"/>
      <c r="AR101" s="171"/>
      <c r="AS101" s="171"/>
    </row>
    <row r="102" spans="20:45" x14ac:dyDescent="0.2">
      <c r="T102" s="171"/>
      <c r="U102" s="171"/>
      <c r="V102" s="171"/>
      <c r="W102" s="171"/>
      <c r="X102" s="171"/>
      <c r="Y102" s="171"/>
      <c r="Z102" s="171"/>
      <c r="AA102" s="171"/>
      <c r="AB102" s="171"/>
      <c r="AC102" s="171"/>
      <c r="AD102" s="171"/>
      <c r="AE102" s="171"/>
      <c r="AF102" s="171"/>
      <c r="AG102" s="171"/>
      <c r="AH102" s="171"/>
      <c r="AL102" s="171"/>
      <c r="AM102" s="171"/>
      <c r="AN102" s="171"/>
      <c r="AO102" s="171"/>
      <c r="AP102" s="171"/>
      <c r="AQ102" s="171"/>
      <c r="AR102" s="171"/>
      <c r="AS102" s="171"/>
    </row>
    <row r="103" spans="20:45" x14ac:dyDescent="0.2">
      <c r="T103" s="171"/>
      <c r="U103" s="171"/>
      <c r="V103" s="171"/>
      <c r="W103" s="171"/>
      <c r="X103" s="171"/>
      <c r="Y103" s="171"/>
      <c r="Z103" s="171"/>
      <c r="AA103" s="171"/>
      <c r="AB103" s="171"/>
      <c r="AC103" s="171"/>
      <c r="AD103" s="171"/>
      <c r="AE103" s="171"/>
      <c r="AF103" s="171"/>
      <c r="AG103" s="171"/>
      <c r="AH103" s="171"/>
      <c r="AL103" s="171"/>
      <c r="AM103" s="171"/>
      <c r="AN103" s="171"/>
      <c r="AO103" s="171"/>
      <c r="AP103" s="171"/>
      <c r="AQ103" s="171"/>
      <c r="AR103" s="171"/>
      <c r="AS103" s="171"/>
    </row>
    <row r="104" spans="20:45" x14ac:dyDescent="0.2">
      <c r="T104" s="171"/>
      <c r="U104" s="171"/>
      <c r="V104" s="171"/>
      <c r="W104" s="171"/>
      <c r="X104" s="171"/>
      <c r="Y104" s="171"/>
      <c r="Z104" s="171"/>
      <c r="AA104" s="171"/>
      <c r="AB104" s="171"/>
      <c r="AC104" s="171"/>
      <c r="AD104" s="171"/>
      <c r="AE104" s="171"/>
      <c r="AF104" s="171"/>
      <c r="AG104" s="171"/>
      <c r="AH104" s="171"/>
      <c r="AL104" s="171"/>
      <c r="AM104" s="171"/>
      <c r="AN104" s="171"/>
      <c r="AO104" s="171"/>
      <c r="AP104" s="171"/>
      <c r="AQ104" s="171"/>
      <c r="AR104" s="171"/>
      <c r="AS104" s="171"/>
    </row>
    <row r="105" spans="20:45" x14ac:dyDescent="0.2">
      <c r="T105" s="171"/>
      <c r="U105" s="171"/>
      <c r="V105" s="171"/>
      <c r="W105" s="171"/>
      <c r="X105" s="171"/>
      <c r="Y105" s="171"/>
      <c r="Z105" s="171"/>
      <c r="AA105" s="171"/>
      <c r="AB105" s="171"/>
      <c r="AC105" s="171"/>
      <c r="AD105" s="171"/>
      <c r="AE105" s="171"/>
      <c r="AF105" s="171"/>
      <c r="AG105" s="171"/>
      <c r="AH105" s="171"/>
      <c r="AL105" s="171"/>
      <c r="AM105" s="171"/>
      <c r="AN105" s="171"/>
      <c r="AO105" s="171"/>
      <c r="AP105" s="171"/>
      <c r="AQ105" s="171"/>
      <c r="AR105" s="171"/>
      <c r="AS105" s="171"/>
    </row>
    <row r="106" spans="20:45" x14ac:dyDescent="0.2">
      <c r="T106" s="171"/>
      <c r="U106" s="171"/>
      <c r="V106" s="171"/>
      <c r="W106" s="171"/>
      <c r="X106" s="171"/>
      <c r="Y106" s="171"/>
      <c r="Z106" s="171"/>
      <c r="AA106" s="171"/>
      <c r="AB106" s="171"/>
      <c r="AC106" s="171"/>
      <c r="AD106" s="171"/>
      <c r="AE106" s="171"/>
      <c r="AF106" s="171"/>
      <c r="AG106" s="171"/>
      <c r="AH106" s="171"/>
      <c r="AL106" s="171"/>
      <c r="AM106" s="171"/>
      <c r="AN106" s="171"/>
      <c r="AO106" s="171"/>
      <c r="AP106" s="171"/>
      <c r="AQ106" s="171"/>
      <c r="AR106" s="171"/>
      <c r="AS106" s="171"/>
    </row>
    <row r="107" spans="20:45" x14ac:dyDescent="0.2">
      <c r="T107" s="171"/>
      <c r="U107" s="171"/>
      <c r="V107" s="171"/>
      <c r="W107" s="171"/>
      <c r="X107" s="171"/>
      <c r="Y107" s="171"/>
      <c r="Z107" s="171"/>
      <c r="AA107" s="171"/>
      <c r="AB107" s="171"/>
      <c r="AC107" s="171"/>
      <c r="AD107" s="171"/>
      <c r="AE107" s="171"/>
      <c r="AF107" s="171"/>
      <c r="AG107" s="171"/>
      <c r="AH107" s="171"/>
      <c r="AL107" s="171"/>
      <c r="AM107" s="171"/>
      <c r="AN107" s="171"/>
      <c r="AO107" s="171"/>
      <c r="AP107" s="171"/>
      <c r="AQ107" s="171"/>
      <c r="AR107" s="171"/>
      <c r="AS107" s="171"/>
    </row>
    <row r="108" spans="20:45" x14ac:dyDescent="0.2">
      <c r="T108" s="171"/>
      <c r="U108" s="171"/>
      <c r="V108" s="171"/>
      <c r="W108" s="171"/>
      <c r="X108" s="171"/>
      <c r="Y108" s="171"/>
      <c r="Z108" s="171"/>
      <c r="AA108" s="171"/>
      <c r="AB108" s="171"/>
      <c r="AC108" s="171"/>
      <c r="AD108" s="171"/>
      <c r="AE108" s="171"/>
      <c r="AF108" s="171"/>
      <c r="AG108" s="171"/>
      <c r="AH108" s="171"/>
      <c r="AL108" s="171"/>
      <c r="AM108" s="171"/>
      <c r="AN108" s="171"/>
      <c r="AO108" s="171"/>
      <c r="AP108" s="171"/>
      <c r="AQ108" s="171"/>
      <c r="AR108" s="171"/>
      <c r="AS108" s="171"/>
    </row>
    <row r="109" spans="20:45" x14ac:dyDescent="0.2">
      <c r="T109" s="171"/>
      <c r="U109" s="171"/>
      <c r="V109" s="171"/>
      <c r="W109" s="171"/>
      <c r="X109" s="171"/>
      <c r="Y109" s="171"/>
      <c r="Z109" s="171"/>
      <c r="AA109" s="171"/>
      <c r="AB109" s="171"/>
      <c r="AC109" s="171"/>
      <c r="AD109" s="171"/>
      <c r="AE109" s="171"/>
      <c r="AF109" s="171"/>
      <c r="AG109" s="171"/>
      <c r="AH109" s="171"/>
      <c r="AL109" s="171"/>
      <c r="AM109" s="171"/>
      <c r="AN109" s="171"/>
      <c r="AO109" s="171"/>
      <c r="AP109" s="171"/>
      <c r="AQ109" s="171"/>
      <c r="AR109" s="171"/>
      <c r="AS109" s="171"/>
    </row>
    <row r="110" spans="20:45" x14ac:dyDescent="0.2">
      <c r="T110" s="171"/>
      <c r="U110" s="171"/>
      <c r="V110" s="171"/>
      <c r="W110" s="171"/>
      <c r="X110" s="171"/>
      <c r="Y110" s="171"/>
      <c r="Z110" s="171"/>
      <c r="AA110" s="171"/>
      <c r="AB110" s="171"/>
      <c r="AC110" s="171"/>
      <c r="AD110" s="171"/>
      <c r="AE110" s="171"/>
      <c r="AF110" s="171"/>
      <c r="AG110" s="171"/>
      <c r="AH110" s="171"/>
      <c r="AL110" s="171"/>
      <c r="AM110" s="171"/>
      <c r="AN110" s="171"/>
      <c r="AO110" s="171"/>
      <c r="AP110" s="171"/>
      <c r="AQ110" s="171"/>
      <c r="AR110" s="171"/>
      <c r="AS110" s="171"/>
    </row>
    <row r="111" spans="20:45" x14ac:dyDescent="0.2">
      <c r="T111" s="171"/>
      <c r="U111" s="171"/>
      <c r="V111" s="171"/>
      <c r="W111" s="171"/>
      <c r="X111" s="171"/>
      <c r="Y111" s="171"/>
      <c r="Z111" s="171"/>
      <c r="AA111" s="171"/>
      <c r="AB111" s="171"/>
      <c r="AC111" s="171"/>
      <c r="AD111" s="171"/>
      <c r="AE111" s="171"/>
      <c r="AF111" s="171"/>
      <c r="AG111" s="171"/>
      <c r="AH111" s="171"/>
      <c r="AL111" s="171"/>
      <c r="AM111" s="171"/>
      <c r="AN111" s="171"/>
      <c r="AO111" s="171"/>
      <c r="AP111" s="171"/>
      <c r="AQ111" s="171"/>
      <c r="AR111" s="171"/>
      <c r="AS111" s="171"/>
    </row>
    <row r="112" spans="20:45" x14ac:dyDescent="0.2">
      <c r="T112" s="171"/>
      <c r="U112" s="171"/>
      <c r="V112" s="171"/>
      <c r="W112" s="171"/>
      <c r="X112" s="171"/>
      <c r="Y112" s="171"/>
      <c r="Z112" s="171"/>
      <c r="AA112" s="171"/>
      <c r="AB112" s="171"/>
      <c r="AC112" s="171"/>
      <c r="AD112" s="171"/>
      <c r="AE112" s="171"/>
      <c r="AF112" s="171"/>
      <c r="AG112" s="171"/>
      <c r="AH112" s="171"/>
      <c r="AL112" s="171"/>
      <c r="AM112" s="171"/>
      <c r="AN112" s="171"/>
      <c r="AO112" s="171"/>
      <c r="AP112" s="171"/>
      <c r="AQ112" s="171"/>
      <c r="AR112" s="171"/>
      <c r="AS112" s="171"/>
    </row>
    <row r="113" spans="20:45" x14ac:dyDescent="0.2">
      <c r="T113" s="171"/>
      <c r="U113" s="171"/>
      <c r="V113" s="171"/>
      <c r="W113" s="171"/>
      <c r="X113" s="171"/>
      <c r="Y113" s="171"/>
      <c r="Z113" s="171"/>
      <c r="AA113" s="171"/>
      <c r="AB113" s="171"/>
      <c r="AC113" s="171"/>
      <c r="AD113" s="171"/>
      <c r="AE113" s="171"/>
      <c r="AF113" s="171"/>
      <c r="AG113" s="171"/>
      <c r="AH113" s="171"/>
      <c r="AL113" s="171"/>
      <c r="AM113" s="171"/>
      <c r="AN113" s="171"/>
      <c r="AO113" s="171"/>
      <c r="AP113" s="171"/>
      <c r="AQ113" s="171"/>
      <c r="AR113" s="171"/>
      <c r="AS113" s="171"/>
    </row>
    <row r="114" spans="20:45" x14ac:dyDescent="0.2">
      <c r="T114" s="171"/>
      <c r="U114" s="171"/>
      <c r="V114" s="171"/>
      <c r="W114" s="171"/>
      <c r="X114" s="171"/>
      <c r="Y114" s="171"/>
      <c r="Z114" s="171"/>
      <c r="AA114" s="171"/>
      <c r="AB114" s="171"/>
      <c r="AC114" s="171"/>
      <c r="AD114" s="171"/>
      <c r="AE114" s="171"/>
      <c r="AF114" s="171"/>
      <c r="AG114" s="171"/>
      <c r="AH114" s="171"/>
      <c r="AL114" s="171"/>
      <c r="AM114" s="171"/>
      <c r="AN114" s="171"/>
      <c r="AO114" s="171"/>
      <c r="AP114" s="171"/>
      <c r="AQ114" s="171"/>
      <c r="AR114" s="171"/>
      <c r="AS114" s="171"/>
    </row>
    <row r="115" spans="20:45" x14ac:dyDescent="0.2">
      <c r="T115" s="171"/>
      <c r="U115" s="171"/>
      <c r="V115" s="171"/>
      <c r="W115" s="171"/>
      <c r="X115" s="171"/>
      <c r="Y115" s="171"/>
      <c r="Z115" s="171"/>
      <c r="AA115" s="171"/>
      <c r="AB115" s="171"/>
      <c r="AC115" s="171"/>
      <c r="AD115" s="171"/>
      <c r="AE115" s="171"/>
      <c r="AF115" s="171"/>
      <c r="AG115" s="171"/>
      <c r="AH115" s="171"/>
      <c r="AL115" s="171"/>
      <c r="AM115" s="171"/>
      <c r="AN115" s="171"/>
      <c r="AO115" s="171"/>
      <c r="AP115" s="171"/>
      <c r="AQ115" s="171"/>
      <c r="AR115" s="171"/>
      <c r="AS115" s="171"/>
    </row>
    <row r="116" spans="20:45" x14ac:dyDescent="0.2">
      <c r="T116" s="171"/>
      <c r="U116" s="171"/>
      <c r="V116" s="171"/>
      <c r="W116" s="171"/>
      <c r="X116" s="171"/>
      <c r="Y116" s="171"/>
      <c r="Z116" s="171"/>
      <c r="AA116" s="171"/>
      <c r="AB116" s="171"/>
      <c r="AC116" s="171"/>
      <c r="AD116" s="171"/>
      <c r="AE116" s="171"/>
      <c r="AF116" s="171"/>
      <c r="AG116" s="171"/>
      <c r="AH116" s="171"/>
      <c r="AL116" s="171"/>
      <c r="AM116" s="171"/>
      <c r="AN116" s="171"/>
      <c r="AO116" s="171"/>
      <c r="AP116" s="171"/>
      <c r="AQ116" s="171"/>
      <c r="AR116" s="171"/>
      <c r="AS116" s="171"/>
    </row>
    <row r="117" spans="20:45" x14ac:dyDescent="0.2">
      <c r="T117" s="171"/>
      <c r="U117" s="171"/>
      <c r="V117" s="171"/>
      <c r="W117" s="171"/>
      <c r="X117" s="171"/>
      <c r="Y117" s="171"/>
      <c r="Z117" s="171"/>
      <c r="AA117" s="171"/>
      <c r="AB117" s="171"/>
      <c r="AC117" s="171"/>
      <c r="AD117" s="171"/>
      <c r="AE117" s="171"/>
      <c r="AF117" s="171"/>
      <c r="AG117" s="171"/>
      <c r="AH117" s="171"/>
      <c r="AL117" s="171"/>
      <c r="AM117" s="171"/>
      <c r="AN117" s="171"/>
      <c r="AO117" s="171"/>
      <c r="AP117" s="171"/>
      <c r="AQ117" s="171"/>
      <c r="AR117" s="171"/>
      <c r="AS117" s="171"/>
    </row>
    <row r="118" spans="20:45" x14ac:dyDescent="0.2">
      <c r="T118" s="171"/>
      <c r="U118" s="171"/>
      <c r="V118" s="171"/>
      <c r="W118" s="171"/>
      <c r="X118" s="171"/>
      <c r="Y118" s="171"/>
      <c r="Z118" s="171"/>
      <c r="AA118" s="171"/>
      <c r="AB118" s="171"/>
      <c r="AC118" s="171"/>
      <c r="AD118" s="171"/>
      <c r="AE118" s="171"/>
      <c r="AF118" s="171"/>
      <c r="AG118" s="171"/>
      <c r="AH118" s="171"/>
      <c r="AL118" s="171"/>
      <c r="AM118" s="171"/>
      <c r="AN118" s="171"/>
      <c r="AO118" s="171"/>
      <c r="AP118" s="171"/>
      <c r="AQ118" s="171"/>
      <c r="AR118" s="171"/>
      <c r="AS118" s="171"/>
    </row>
    <row r="119" spans="20:45" x14ac:dyDescent="0.2">
      <c r="T119" s="171"/>
      <c r="U119" s="171"/>
      <c r="V119" s="171"/>
      <c r="W119" s="171"/>
      <c r="X119" s="171"/>
      <c r="Y119" s="171"/>
      <c r="Z119" s="171"/>
      <c r="AA119" s="171"/>
      <c r="AB119" s="171"/>
      <c r="AC119" s="171"/>
      <c r="AD119" s="171"/>
      <c r="AE119" s="171"/>
      <c r="AF119" s="171"/>
      <c r="AG119" s="171"/>
      <c r="AH119" s="171"/>
      <c r="AL119" s="171"/>
      <c r="AM119" s="171"/>
      <c r="AN119" s="171"/>
      <c r="AO119" s="171"/>
      <c r="AP119" s="171"/>
      <c r="AQ119" s="171"/>
      <c r="AR119" s="171"/>
      <c r="AS119" s="171"/>
    </row>
    <row r="120" spans="20:45" x14ac:dyDescent="0.2">
      <c r="T120" s="171"/>
      <c r="U120" s="171"/>
      <c r="V120" s="171"/>
      <c r="W120" s="171"/>
      <c r="X120" s="171"/>
      <c r="Y120" s="171"/>
      <c r="Z120" s="171"/>
      <c r="AA120" s="171"/>
      <c r="AB120" s="171"/>
      <c r="AC120" s="171"/>
      <c r="AD120" s="171"/>
      <c r="AE120" s="171"/>
      <c r="AF120" s="171"/>
      <c r="AG120" s="171"/>
      <c r="AH120" s="171"/>
      <c r="AL120" s="171"/>
      <c r="AM120" s="171"/>
      <c r="AN120" s="171"/>
      <c r="AO120" s="171"/>
      <c r="AP120" s="171"/>
      <c r="AQ120" s="171"/>
      <c r="AR120" s="171"/>
      <c r="AS120" s="171"/>
    </row>
    <row r="121" spans="20:45" x14ac:dyDescent="0.2">
      <c r="T121" s="171"/>
      <c r="U121" s="171"/>
      <c r="V121" s="171"/>
      <c r="W121" s="171"/>
      <c r="X121" s="171"/>
      <c r="Y121" s="171"/>
      <c r="Z121" s="171"/>
      <c r="AA121" s="171"/>
      <c r="AB121" s="171"/>
      <c r="AC121" s="171"/>
      <c r="AD121" s="171"/>
      <c r="AE121" s="171"/>
      <c r="AF121" s="171"/>
      <c r="AG121" s="171"/>
      <c r="AH121" s="171"/>
      <c r="AL121" s="171"/>
      <c r="AM121" s="171"/>
      <c r="AN121" s="171"/>
      <c r="AO121" s="171"/>
      <c r="AP121" s="171"/>
      <c r="AQ121" s="171"/>
      <c r="AR121" s="171"/>
      <c r="AS121" s="171"/>
    </row>
    <row r="122" spans="20:45" x14ac:dyDescent="0.2">
      <c r="T122" s="171"/>
      <c r="U122" s="171"/>
      <c r="V122" s="171"/>
      <c r="W122" s="171"/>
      <c r="X122" s="171"/>
      <c r="Y122" s="171"/>
      <c r="Z122" s="171"/>
      <c r="AA122" s="171"/>
      <c r="AB122" s="171"/>
      <c r="AC122" s="171"/>
      <c r="AD122" s="171"/>
      <c r="AE122" s="171"/>
      <c r="AF122" s="171"/>
      <c r="AG122" s="171"/>
      <c r="AH122" s="171"/>
      <c r="AL122" s="171"/>
      <c r="AM122" s="171"/>
      <c r="AN122" s="171"/>
      <c r="AO122" s="171"/>
      <c r="AP122" s="171"/>
      <c r="AQ122" s="171"/>
      <c r="AR122" s="171"/>
      <c r="AS122" s="171"/>
    </row>
    <row r="123" spans="20:45" x14ac:dyDescent="0.2">
      <c r="T123" s="171"/>
      <c r="U123" s="171"/>
      <c r="V123" s="171"/>
      <c r="W123" s="171"/>
      <c r="X123" s="171"/>
      <c r="Y123" s="171"/>
      <c r="Z123" s="171"/>
      <c r="AA123" s="171"/>
      <c r="AB123" s="171"/>
      <c r="AC123" s="171"/>
      <c r="AD123" s="171"/>
      <c r="AE123" s="171"/>
      <c r="AF123" s="171"/>
      <c r="AG123" s="171"/>
      <c r="AH123" s="171"/>
      <c r="AL123" s="171"/>
      <c r="AM123" s="171"/>
      <c r="AN123" s="171"/>
      <c r="AO123" s="171"/>
      <c r="AP123" s="171"/>
      <c r="AQ123" s="171"/>
      <c r="AR123" s="171"/>
      <c r="AS123" s="171"/>
    </row>
    <row r="124" spans="20:45" x14ac:dyDescent="0.2">
      <c r="T124" s="171"/>
      <c r="U124" s="171"/>
      <c r="V124" s="171"/>
      <c r="W124" s="171"/>
      <c r="X124" s="171"/>
      <c r="Y124" s="171"/>
      <c r="Z124" s="171"/>
      <c r="AA124" s="171"/>
      <c r="AB124" s="171"/>
      <c r="AC124" s="171"/>
      <c r="AD124" s="171"/>
      <c r="AE124" s="171"/>
      <c r="AF124" s="171"/>
      <c r="AG124" s="171"/>
      <c r="AH124" s="171"/>
      <c r="AL124" s="171"/>
      <c r="AM124" s="171"/>
      <c r="AN124" s="171"/>
      <c r="AO124" s="171"/>
      <c r="AP124" s="171"/>
      <c r="AQ124" s="171"/>
      <c r="AR124" s="171"/>
      <c r="AS124" s="171"/>
    </row>
    <row r="125" spans="20:45" x14ac:dyDescent="0.2">
      <c r="T125" s="171"/>
      <c r="U125" s="171"/>
      <c r="V125" s="171"/>
      <c r="W125" s="171"/>
      <c r="X125" s="171"/>
      <c r="Y125" s="171"/>
      <c r="Z125" s="171"/>
      <c r="AA125" s="171"/>
      <c r="AB125" s="171"/>
      <c r="AC125" s="171"/>
      <c r="AD125" s="171"/>
      <c r="AE125" s="171"/>
      <c r="AF125" s="171"/>
      <c r="AG125" s="171"/>
      <c r="AH125" s="171"/>
      <c r="AL125" s="171"/>
      <c r="AM125" s="171"/>
      <c r="AN125" s="171"/>
      <c r="AO125" s="171"/>
      <c r="AP125" s="171"/>
      <c r="AQ125" s="171"/>
      <c r="AR125" s="171"/>
      <c r="AS125" s="171"/>
    </row>
    <row r="126" spans="20:45" x14ac:dyDescent="0.2">
      <c r="T126" s="171"/>
      <c r="U126" s="171"/>
      <c r="V126" s="171"/>
      <c r="W126" s="171"/>
      <c r="X126" s="171"/>
      <c r="Y126" s="171"/>
      <c r="Z126" s="171"/>
      <c r="AA126" s="171"/>
      <c r="AB126" s="171"/>
      <c r="AC126" s="171"/>
      <c r="AD126" s="171"/>
      <c r="AE126" s="171"/>
      <c r="AF126" s="171"/>
      <c r="AG126" s="171"/>
      <c r="AH126" s="171"/>
      <c r="AL126" s="171"/>
      <c r="AM126" s="171"/>
      <c r="AN126" s="171"/>
      <c r="AO126" s="171"/>
      <c r="AP126" s="171"/>
      <c r="AQ126" s="171"/>
      <c r="AR126" s="171"/>
      <c r="AS126" s="171"/>
    </row>
    <row r="127" spans="20:45" x14ac:dyDescent="0.2">
      <c r="T127" s="171"/>
      <c r="U127" s="171"/>
      <c r="V127" s="171"/>
      <c r="W127" s="171"/>
      <c r="X127" s="171"/>
      <c r="Y127" s="171"/>
      <c r="Z127" s="171"/>
      <c r="AA127" s="171"/>
      <c r="AB127" s="171"/>
      <c r="AC127" s="171"/>
      <c r="AD127" s="171"/>
      <c r="AE127" s="171"/>
      <c r="AF127" s="171"/>
      <c r="AG127" s="171"/>
      <c r="AH127" s="171"/>
      <c r="AL127" s="171"/>
      <c r="AM127" s="171"/>
      <c r="AN127" s="171"/>
      <c r="AO127" s="171"/>
      <c r="AP127" s="171"/>
      <c r="AQ127" s="171"/>
      <c r="AR127" s="171"/>
      <c r="AS127" s="171"/>
    </row>
    <row r="128" spans="20:45" x14ac:dyDescent="0.2">
      <c r="T128" s="171"/>
      <c r="U128" s="171"/>
      <c r="V128" s="171"/>
      <c r="W128" s="171"/>
      <c r="X128" s="171"/>
      <c r="Y128" s="171"/>
      <c r="Z128" s="171"/>
      <c r="AA128" s="171"/>
      <c r="AB128" s="171"/>
      <c r="AC128" s="171"/>
      <c r="AD128" s="171"/>
      <c r="AE128" s="171"/>
      <c r="AF128" s="171"/>
      <c r="AG128" s="171"/>
      <c r="AH128" s="171"/>
      <c r="AL128" s="171"/>
      <c r="AM128" s="171"/>
      <c r="AN128" s="171"/>
      <c r="AO128" s="171"/>
      <c r="AP128" s="171"/>
      <c r="AQ128" s="171"/>
      <c r="AR128" s="171"/>
      <c r="AS128" s="171"/>
    </row>
    <row r="129" spans="20:45" x14ac:dyDescent="0.2">
      <c r="T129" s="171"/>
      <c r="U129" s="171"/>
      <c r="V129" s="171"/>
      <c r="W129" s="171"/>
      <c r="X129" s="171"/>
      <c r="Y129" s="171"/>
      <c r="Z129" s="171"/>
      <c r="AA129" s="171"/>
      <c r="AB129" s="171"/>
      <c r="AC129" s="171"/>
      <c r="AD129" s="171"/>
      <c r="AE129" s="171"/>
      <c r="AF129" s="171"/>
      <c r="AG129" s="171"/>
      <c r="AH129" s="171"/>
      <c r="AL129" s="171"/>
      <c r="AM129" s="171"/>
      <c r="AN129" s="171"/>
      <c r="AO129" s="171"/>
      <c r="AP129" s="171"/>
      <c r="AQ129" s="171"/>
      <c r="AR129" s="171"/>
      <c r="AS129" s="171"/>
    </row>
    <row r="130" spans="20:45" x14ac:dyDescent="0.2">
      <c r="T130" s="171"/>
      <c r="U130" s="171"/>
      <c r="V130" s="171"/>
      <c r="W130" s="171"/>
      <c r="X130" s="171"/>
      <c r="Y130" s="171"/>
      <c r="Z130" s="171"/>
      <c r="AA130" s="171"/>
      <c r="AB130" s="171"/>
      <c r="AC130" s="171"/>
      <c r="AD130" s="171"/>
      <c r="AE130" s="171"/>
      <c r="AF130" s="171"/>
      <c r="AG130" s="171"/>
      <c r="AH130" s="171"/>
      <c r="AL130" s="171"/>
      <c r="AM130" s="171"/>
      <c r="AN130" s="171"/>
      <c r="AO130" s="171"/>
      <c r="AP130" s="171"/>
      <c r="AQ130" s="171"/>
      <c r="AR130" s="171"/>
      <c r="AS130" s="171"/>
    </row>
    <row r="131" spans="20:45" x14ac:dyDescent="0.2">
      <c r="T131" s="171"/>
      <c r="U131" s="171"/>
      <c r="V131" s="171"/>
      <c r="W131" s="171"/>
      <c r="X131" s="171"/>
      <c r="Y131" s="171"/>
      <c r="Z131" s="171"/>
      <c r="AA131" s="171"/>
      <c r="AB131" s="171"/>
      <c r="AC131" s="171"/>
      <c r="AD131" s="171"/>
      <c r="AE131" s="171"/>
      <c r="AF131" s="171"/>
      <c r="AG131" s="171"/>
      <c r="AH131" s="171"/>
      <c r="AL131" s="171"/>
      <c r="AM131" s="171"/>
      <c r="AN131" s="171"/>
      <c r="AO131" s="171"/>
      <c r="AP131" s="171"/>
      <c r="AQ131" s="171"/>
      <c r="AR131" s="171"/>
      <c r="AS131" s="171"/>
    </row>
    <row r="132" spans="20:45" x14ac:dyDescent="0.2">
      <c r="T132" s="171"/>
      <c r="U132" s="171"/>
      <c r="V132" s="171"/>
      <c r="W132" s="171"/>
      <c r="X132" s="171"/>
      <c r="Y132" s="171"/>
      <c r="Z132" s="171"/>
      <c r="AA132" s="171"/>
      <c r="AB132" s="171"/>
      <c r="AC132" s="171"/>
      <c r="AD132" s="171"/>
      <c r="AE132" s="171"/>
      <c r="AF132" s="171"/>
      <c r="AG132" s="171"/>
      <c r="AH132" s="171"/>
      <c r="AL132" s="171"/>
      <c r="AM132" s="171"/>
      <c r="AN132" s="171"/>
      <c r="AO132" s="171"/>
      <c r="AP132" s="171"/>
      <c r="AQ132" s="171"/>
      <c r="AR132" s="171"/>
      <c r="AS132" s="171"/>
    </row>
    <row r="133" spans="20:45" x14ac:dyDescent="0.2">
      <c r="T133" s="171"/>
      <c r="U133" s="171"/>
      <c r="V133" s="171"/>
      <c r="W133" s="171"/>
      <c r="X133" s="171"/>
      <c r="Y133" s="171"/>
      <c r="Z133" s="171"/>
      <c r="AA133" s="171"/>
      <c r="AB133" s="171"/>
      <c r="AC133" s="171"/>
      <c r="AD133" s="171"/>
      <c r="AE133" s="171"/>
      <c r="AF133" s="171"/>
      <c r="AG133" s="171"/>
      <c r="AH133" s="171"/>
      <c r="AL133" s="171"/>
      <c r="AM133" s="171"/>
      <c r="AN133" s="171"/>
      <c r="AO133" s="171"/>
      <c r="AP133" s="171"/>
      <c r="AQ133" s="171"/>
      <c r="AR133" s="171"/>
      <c r="AS133" s="171"/>
    </row>
    <row r="134" spans="20:45" x14ac:dyDescent="0.2">
      <c r="T134" s="171"/>
      <c r="U134" s="171"/>
      <c r="V134" s="171"/>
      <c r="W134" s="171"/>
      <c r="X134" s="171"/>
      <c r="Y134" s="171"/>
      <c r="Z134" s="171"/>
      <c r="AA134" s="171"/>
      <c r="AB134" s="171"/>
      <c r="AC134" s="171"/>
      <c r="AD134" s="171"/>
      <c r="AE134" s="171"/>
      <c r="AF134" s="171"/>
      <c r="AG134" s="171"/>
      <c r="AH134" s="171"/>
      <c r="AL134" s="171"/>
      <c r="AM134" s="171"/>
      <c r="AN134" s="171"/>
      <c r="AO134" s="171"/>
      <c r="AP134" s="171"/>
      <c r="AQ134" s="171"/>
      <c r="AR134" s="171"/>
      <c r="AS134" s="171"/>
    </row>
    <row r="135" spans="20:45" x14ac:dyDescent="0.2">
      <c r="T135" s="171"/>
      <c r="U135" s="171"/>
      <c r="V135" s="171"/>
      <c r="W135" s="171"/>
      <c r="X135" s="171"/>
      <c r="Y135" s="171"/>
      <c r="Z135" s="171"/>
      <c r="AA135" s="171"/>
      <c r="AB135" s="171"/>
      <c r="AC135" s="171"/>
      <c r="AD135" s="171"/>
      <c r="AE135" s="171"/>
      <c r="AF135" s="171"/>
      <c r="AG135" s="171"/>
      <c r="AH135" s="171"/>
      <c r="AL135" s="171"/>
      <c r="AM135" s="171"/>
      <c r="AN135" s="171"/>
      <c r="AO135" s="171"/>
      <c r="AP135" s="171"/>
      <c r="AQ135" s="171"/>
      <c r="AR135" s="171"/>
      <c r="AS135" s="171"/>
    </row>
    <row r="136" spans="20:45" x14ac:dyDescent="0.2">
      <c r="T136" s="171"/>
      <c r="U136" s="171"/>
      <c r="V136" s="171"/>
      <c r="W136" s="171"/>
      <c r="X136" s="171"/>
      <c r="Y136" s="171"/>
      <c r="Z136" s="171"/>
      <c r="AA136" s="171"/>
      <c r="AB136" s="171"/>
      <c r="AC136" s="171"/>
      <c r="AD136" s="171"/>
      <c r="AE136" s="171"/>
      <c r="AF136" s="171"/>
      <c r="AG136" s="171"/>
      <c r="AH136" s="171"/>
      <c r="AL136" s="171"/>
      <c r="AM136" s="171"/>
      <c r="AN136" s="171"/>
      <c r="AO136" s="171"/>
      <c r="AP136" s="171"/>
      <c r="AQ136" s="171"/>
      <c r="AR136" s="171"/>
      <c r="AS136" s="171"/>
    </row>
    <row r="137" spans="20:45" x14ac:dyDescent="0.2">
      <c r="T137" s="171"/>
      <c r="U137" s="171"/>
      <c r="V137" s="171"/>
      <c r="W137" s="171"/>
      <c r="X137" s="171"/>
      <c r="Y137" s="171"/>
      <c r="Z137" s="171"/>
      <c r="AA137" s="171"/>
      <c r="AB137" s="171"/>
      <c r="AC137" s="171"/>
      <c r="AD137" s="171"/>
      <c r="AE137" s="171"/>
      <c r="AF137" s="171"/>
      <c r="AG137" s="171"/>
      <c r="AH137" s="171"/>
      <c r="AL137" s="171"/>
      <c r="AM137" s="171"/>
      <c r="AN137" s="171"/>
      <c r="AO137" s="171"/>
      <c r="AP137" s="171"/>
      <c r="AQ137" s="171"/>
      <c r="AR137" s="171"/>
      <c r="AS137" s="171"/>
    </row>
    <row r="138" spans="20:45" x14ac:dyDescent="0.2">
      <c r="T138" s="171"/>
      <c r="U138" s="171"/>
      <c r="V138" s="171"/>
      <c r="W138" s="171"/>
      <c r="X138" s="171"/>
      <c r="Y138" s="171"/>
      <c r="Z138" s="171"/>
      <c r="AA138" s="171"/>
      <c r="AB138" s="171"/>
      <c r="AC138" s="171"/>
      <c r="AD138" s="171"/>
      <c r="AE138" s="171"/>
      <c r="AF138" s="171"/>
      <c r="AG138" s="171"/>
      <c r="AH138" s="171"/>
      <c r="AL138" s="171"/>
      <c r="AM138" s="171"/>
      <c r="AN138" s="171"/>
      <c r="AO138" s="171"/>
      <c r="AP138" s="171"/>
      <c r="AQ138" s="171"/>
      <c r="AR138" s="171"/>
      <c r="AS138" s="171"/>
    </row>
    <row r="139" spans="20:45" x14ac:dyDescent="0.2">
      <c r="T139" s="171"/>
      <c r="U139" s="171"/>
      <c r="V139" s="171"/>
      <c r="W139" s="171"/>
      <c r="X139" s="171"/>
      <c r="Y139" s="171"/>
      <c r="Z139" s="171"/>
      <c r="AA139" s="171"/>
      <c r="AB139" s="171"/>
      <c r="AC139" s="171"/>
      <c r="AD139" s="171"/>
      <c r="AE139" s="171"/>
      <c r="AF139" s="171"/>
      <c r="AG139" s="171"/>
      <c r="AH139" s="171"/>
      <c r="AL139" s="171"/>
      <c r="AM139" s="171"/>
      <c r="AN139" s="171"/>
      <c r="AO139" s="171"/>
      <c r="AP139" s="171"/>
      <c r="AQ139" s="171"/>
      <c r="AR139" s="171"/>
      <c r="AS139" s="171"/>
    </row>
    <row r="140" spans="20:45" x14ac:dyDescent="0.2">
      <c r="T140" s="171"/>
      <c r="U140" s="171"/>
      <c r="V140" s="171"/>
      <c r="W140" s="171"/>
      <c r="X140" s="171"/>
      <c r="Y140" s="171"/>
      <c r="Z140" s="171"/>
      <c r="AA140" s="171"/>
      <c r="AB140" s="171"/>
      <c r="AC140" s="171"/>
      <c r="AD140" s="171"/>
      <c r="AE140" s="171"/>
      <c r="AF140" s="171"/>
      <c r="AG140" s="171"/>
      <c r="AH140" s="171"/>
      <c r="AL140" s="171"/>
      <c r="AM140" s="171"/>
      <c r="AN140" s="171"/>
      <c r="AO140" s="171"/>
      <c r="AP140" s="171"/>
      <c r="AQ140" s="171"/>
      <c r="AR140" s="171"/>
      <c r="AS140" s="171"/>
    </row>
  </sheetData>
  <mergeCells count="1">
    <mergeCell ref="A4:C4"/>
  </mergeCells>
  <conditionalFormatting sqref="B22 B24 B26 B28 B30 B32 B34 B36 B38 B40 B42 B44 B46 B48 B50 B52">
    <cfRule type="cellIs" dxfId="20" priority="13" stopIfTrue="1" operator="equal">
      <formula>"QA"</formula>
    </cfRule>
    <cfRule type="cellIs" dxfId="19" priority="14" stopIfTrue="1" operator="equal">
      <formula>"DA"</formula>
    </cfRule>
  </conditionalFormatting>
  <conditionalFormatting sqref="E7 E21">
    <cfRule type="expression" dxfId="18" priority="16" stopIfTrue="1">
      <formula>$E7&lt;5</formula>
    </cfRule>
  </conditionalFormatting>
  <conditionalFormatting sqref="E22 E24 E26 E28 E30 E32 E34 E36 E38 E40 E42 E44 E46 E48 E50 E52">
    <cfRule type="expression" dxfId="17" priority="8" stopIfTrue="1">
      <formula>AND($E22&lt;9,$C22&gt;0)</formula>
    </cfRule>
  </conditionalFormatting>
  <conditionalFormatting sqref="F7 F9 F11 F13 F15 F17 F19">
    <cfRule type="cellIs" dxfId="16" priority="17" stopIfTrue="1" operator="equal">
      <formula>"Bye"</formula>
    </cfRule>
  </conditionalFormatting>
  <conditionalFormatting sqref="F21:F22 F24 F26 F28 F30 F32 F34 F36 F38 F40 F42 F44 F46 F48 F50">
    <cfRule type="cellIs" dxfId="15" priority="9" stopIfTrue="1" operator="equal">
      <formula>"Bye"</formula>
    </cfRule>
  </conditionalFormatting>
  <conditionalFormatting sqref="F22 F24 F26 F28 F30 F32 F34 F36 F38 F40 F42 F44 F46 F48 F50">
    <cfRule type="expression" dxfId="14" priority="10" stopIfTrue="1">
      <formula>AND($E22&lt;9,$C22&gt;0)</formula>
    </cfRule>
  </conditionalFormatting>
  <conditionalFormatting sqref="H7 H9 H11 H13 H15 H17 H19 H21 G22:I22 G24:I24 G26:I26 G28:I28 G30:I30 G32:I32 G34:I34 G36:I36 G38:I38 G40:I40 G42:I42 G44:I44 G46:I46 G48:I48 G50:I50">
    <cfRule type="expression" dxfId="13" priority="4" stopIfTrue="1">
      <formula>AND($E7&lt;9,$C7&gt;0)</formula>
    </cfRule>
  </conditionalFormatting>
  <conditionalFormatting sqref="I8 K10 I12 M14 I16 K18 I20 I23 K25 I27 M29 I31 K33 I35 I39 K41 I43 M45 I47 K49 I51">
    <cfRule type="expression" dxfId="12" priority="5" stopIfTrue="1">
      <formula>AND($O$1="CU",I8="Umpire")</formula>
    </cfRule>
    <cfRule type="expression" dxfId="11" priority="6" stopIfTrue="1">
      <formula>AND($O$1="CU",I8&lt;&gt;"Umpire",J8&lt;&gt;"")</formula>
    </cfRule>
    <cfRule type="expression" dxfId="10" priority="7" stopIfTrue="1">
      <formula>AND($O$1="CU",I8&lt;&gt;"Umpire")</formula>
    </cfRule>
  </conditionalFormatting>
  <conditionalFormatting sqref="J8 L10 J12 N14 J16 L18 J20 R62">
    <cfRule type="expression" dxfId="9" priority="15" stopIfTrue="1">
      <formula>$O$1="CU"</formula>
    </cfRule>
  </conditionalFormatting>
  <conditionalFormatting sqref="K8 M10 K12 O14 K16 M18 K20 K23 M25 K27 O29 K31 M33 K35 K39 M41 K43 O45 K47 M49 K51">
    <cfRule type="expression" dxfId="8" priority="11" stopIfTrue="1">
      <formula>J8="as"</formula>
    </cfRule>
    <cfRule type="expression" dxfId="7" priority="12" stopIfTrue="1">
      <formula>J8="bs"</formula>
    </cfRule>
  </conditionalFormatting>
  <conditionalFormatting sqref="O16">
    <cfRule type="expression" dxfId="6" priority="1" stopIfTrue="1">
      <formula>AND($O$1="CU",O16="Umpire")</formula>
    </cfRule>
    <cfRule type="expression" dxfId="5" priority="2" stopIfTrue="1">
      <formula>AND($O$1="CU",O16&lt;&gt;"Umpire",P16&lt;&gt;"")</formula>
    </cfRule>
    <cfRule type="expression" dxfId="4"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2]!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26" r:id="rId5" name="Button 2">
              <controlPr defaultSize="0" print="0" autoFill="0" autoPict="0" macro="[2]!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6">
    <tabColor indexed="11"/>
  </sheetPr>
  <dimension ref="A1:AK41"/>
  <sheetViews>
    <sheetView workbookViewId="0">
      <selection activeCell="M1" sqref="M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 min="257" max="257" width="5.42578125" customWidth="1"/>
    <col min="258" max="258" width="4.42578125" customWidth="1"/>
    <col min="259" max="259" width="8.28515625" customWidth="1"/>
    <col min="260" max="260" width="7.140625" customWidth="1"/>
    <col min="261" max="261" width="9.28515625" customWidth="1"/>
    <col min="262" max="262" width="7.140625" customWidth="1"/>
    <col min="263" max="263" width="9.28515625" customWidth="1"/>
    <col min="264" max="264" width="7.140625" customWidth="1"/>
    <col min="265" max="265" width="9.28515625" customWidth="1"/>
    <col min="266" max="266" width="7.85546875" customWidth="1"/>
    <col min="267" max="268" width="8.5703125" customWidth="1"/>
    <col min="269" max="269" width="7.85546875" customWidth="1"/>
    <col min="271" max="272" width="4.42578125" customWidth="1"/>
    <col min="273" max="273" width="12.140625" customWidth="1"/>
    <col min="274" max="274" width="7.85546875" customWidth="1"/>
    <col min="275" max="275" width="7.42578125" customWidth="1"/>
    <col min="281" max="293" width="0" hidden="1" customWidth="1"/>
    <col min="513" max="513" width="5.42578125" customWidth="1"/>
    <col min="514" max="514" width="4.42578125" customWidth="1"/>
    <col min="515" max="515" width="8.28515625" customWidth="1"/>
    <col min="516" max="516" width="7.140625" customWidth="1"/>
    <col min="517" max="517" width="9.28515625" customWidth="1"/>
    <col min="518" max="518" width="7.140625" customWidth="1"/>
    <col min="519" max="519" width="9.28515625" customWidth="1"/>
    <col min="520" max="520" width="7.140625" customWidth="1"/>
    <col min="521" max="521" width="9.28515625" customWidth="1"/>
    <col min="522" max="522" width="7.85546875" customWidth="1"/>
    <col min="523" max="524" width="8.5703125" customWidth="1"/>
    <col min="525" max="525" width="7.85546875" customWidth="1"/>
    <col min="527" max="528" width="4.42578125" customWidth="1"/>
    <col min="529" max="529" width="12.140625" customWidth="1"/>
    <col min="530" max="530" width="7.85546875" customWidth="1"/>
    <col min="531" max="531" width="7.42578125" customWidth="1"/>
    <col min="537" max="549" width="0" hidden="1" customWidth="1"/>
    <col min="769" max="769" width="5.42578125" customWidth="1"/>
    <col min="770" max="770" width="4.42578125" customWidth="1"/>
    <col min="771" max="771" width="8.28515625" customWidth="1"/>
    <col min="772" max="772" width="7.140625" customWidth="1"/>
    <col min="773" max="773" width="9.28515625" customWidth="1"/>
    <col min="774" max="774" width="7.140625" customWidth="1"/>
    <col min="775" max="775" width="9.28515625" customWidth="1"/>
    <col min="776" max="776" width="7.140625" customWidth="1"/>
    <col min="777" max="777" width="9.28515625" customWidth="1"/>
    <col min="778" max="778" width="7.85546875" customWidth="1"/>
    <col min="779" max="780" width="8.5703125" customWidth="1"/>
    <col min="781" max="781" width="7.85546875" customWidth="1"/>
    <col min="783" max="784" width="4.42578125" customWidth="1"/>
    <col min="785" max="785" width="12.140625" customWidth="1"/>
    <col min="786" max="786" width="7.85546875" customWidth="1"/>
    <col min="787" max="787" width="7.42578125" customWidth="1"/>
    <col min="793" max="805" width="0" hidden="1" customWidth="1"/>
    <col min="1025" max="1025" width="5.42578125" customWidth="1"/>
    <col min="1026" max="1026" width="4.42578125" customWidth="1"/>
    <col min="1027" max="1027" width="8.28515625" customWidth="1"/>
    <col min="1028" max="1028" width="7.140625" customWidth="1"/>
    <col min="1029" max="1029" width="9.28515625" customWidth="1"/>
    <col min="1030" max="1030" width="7.140625" customWidth="1"/>
    <col min="1031" max="1031" width="9.28515625" customWidth="1"/>
    <col min="1032" max="1032" width="7.140625" customWidth="1"/>
    <col min="1033" max="1033" width="9.28515625" customWidth="1"/>
    <col min="1034" max="1034" width="7.85546875" customWidth="1"/>
    <col min="1035" max="1036" width="8.5703125" customWidth="1"/>
    <col min="1037" max="1037" width="7.85546875" customWidth="1"/>
    <col min="1039" max="1040" width="4.42578125" customWidth="1"/>
    <col min="1041" max="1041" width="12.140625" customWidth="1"/>
    <col min="1042" max="1042" width="7.85546875" customWidth="1"/>
    <col min="1043" max="1043" width="7.42578125" customWidth="1"/>
    <col min="1049" max="1061" width="0" hidden="1" customWidth="1"/>
    <col min="1281" max="1281" width="5.42578125" customWidth="1"/>
    <col min="1282" max="1282" width="4.42578125" customWidth="1"/>
    <col min="1283" max="1283" width="8.28515625" customWidth="1"/>
    <col min="1284" max="1284" width="7.140625" customWidth="1"/>
    <col min="1285" max="1285" width="9.28515625" customWidth="1"/>
    <col min="1286" max="1286" width="7.140625" customWidth="1"/>
    <col min="1287" max="1287" width="9.28515625" customWidth="1"/>
    <col min="1288" max="1288" width="7.140625" customWidth="1"/>
    <col min="1289" max="1289" width="9.28515625" customWidth="1"/>
    <col min="1290" max="1290" width="7.85546875" customWidth="1"/>
    <col min="1291" max="1292" width="8.5703125" customWidth="1"/>
    <col min="1293" max="1293" width="7.85546875" customWidth="1"/>
    <col min="1295" max="1296" width="4.42578125" customWidth="1"/>
    <col min="1297" max="1297" width="12.140625" customWidth="1"/>
    <col min="1298" max="1298" width="7.85546875" customWidth="1"/>
    <col min="1299" max="1299" width="7.42578125" customWidth="1"/>
    <col min="1305" max="1317" width="0" hidden="1" customWidth="1"/>
    <col min="1537" max="1537" width="5.42578125" customWidth="1"/>
    <col min="1538" max="1538" width="4.42578125" customWidth="1"/>
    <col min="1539" max="1539" width="8.28515625" customWidth="1"/>
    <col min="1540" max="1540" width="7.140625" customWidth="1"/>
    <col min="1541" max="1541" width="9.28515625" customWidth="1"/>
    <col min="1542" max="1542" width="7.140625" customWidth="1"/>
    <col min="1543" max="1543" width="9.28515625" customWidth="1"/>
    <col min="1544" max="1544" width="7.140625" customWidth="1"/>
    <col min="1545" max="1545" width="9.28515625" customWidth="1"/>
    <col min="1546" max="1546" width="7.85546875" customWidth="1"/>
    <col min="1547" max="1548" width="8.5703125" customWidth="1"/>
    <col min="1549" max="1549" width="7.85546875" customWidth="1"/>
    <col min="1551" max="1552" width="4.42578125" customWidth="1"/>
    <col min="1553" max="1553" width="12.140625" customWidth="1"/>
    <col min="1554" max="1554" width="7.85546875" customWidth="1"/>
    <col min="1555" max="1555" width="7.42578125" customWidth="1"/>
    <col min="1561" max="1573" width="0" hidden="1" customWidth="1"/>
    <col min="1793" max="1793" width="5.42578125" customWidth="1"/>
    <col min="1794" max="1794" width="4.42578125" customWidth="1"/>
    <col min="1795" max="1795" width="8.28515625" customWidth="1"/>
    <col min="1796" max="1796" width="7.140625" customWidth="1"/>
    <col min="1797" max="1797" width="9.28515625" customWidth="1"/>
    <col min="1798" max="1798" width="7.140625" customWidth="1"/>
    <col min="1799" max="1799" width="9.28515625" customWidth="1"/>
    <col min="1800" max="1800" width="7.140625" customWidth="1"/>
    <col min="1801" max="1801" width="9.28515625" customWidth="1"/>
    <col min="1802" max="1802" width="7.85546875" customWidth="1"/>
    <col min="1803" max="1804" width="8.5703125" customWidth="1"/>
    <col min="1805" max="1805" width="7.85546875" customWidth="1"/>
    <col min="1807" max="1808" width="4.42578125" customWidth="1"/>
    <col min="1809" max="1809" width="12.140625" customWidth="1"/>
    <col min="1810" max="1810" width="7.85546875" customWidth="1"/>
    <col min="1811" max="1811" width="7.42578125" customWidth="1"/>
    <col min="1817" max="1829" width="0" hidden="1" customWidth="1"/>
    <col min="2049" max="2049" width="5.42578125" customWidth="1"/>
    <col min="2050" max="2050" width="4.42578125" customWidth="1"/>
    <col min="2051" max="2051" width="8.28515625" customWidth="1"/>
    <col min="2052" max="2052" width="7.140625" customWidth="1"/>
    <col min="2053" max="2053" width="9.28515625" customWidth="1"/>
    <col min="2054" max="2054" width="7.140625" customWidth="1"/>
    <col min="2055" max="2055" width="9.28515625" customWidth="1"/>
    <col min="2056" max="2056" width="7.140625" customWidth="1"/>
    <col min="2057" max="2057" width="9.28515625" customWidth="1"/>
    <col min="2058" max="2058" width="7.85546875" customWidth="1"/>
    <col min="2059" max="2060" width="8.5703125" customWidth="1"/>
    <col min="2061" max="2061" width="7.85546875" customWidth="1"/>
    <col min="2063" max="2064" width="4.42578125" customWidth="1"/>
    <col min="2065" max="2065" width="12.140625" customWidth="1"/>
    <col min="2066" max="2066" width="7.85546875" customWidth="1"/>
    <col min="2067" max="2067" width="7.42578125" customWidth="1"/>
    <col min="2073" max="2085" width="0" hidden="1" customWidth="1"/>
    <col min="2305" max="2305" width="5.42578125" customWidth="1"/>
    <col min="2306" max="2306" width="4.42578125" customWidth="1"/>
    <col min="2307" max="2307" width="8.28515625" customWidth="1"/>
    <col min="2308" max="2308" width="7.140625" customWidth="1"/>
    <col min="2309" max="2309" width="9.28515625" customWidth="1"/>
    <col min="2310" max="2310" width="7.140625" customWidth="1"/>
    <col min="2311" max="2311" width="9.28515625" customWidth="1"/>
    <col min="2312" max="2312" width="7.140625" customWidth="1"/>
    <col min="2313" max="2313" width="9.28515625" customWidth="1"/>
    <col min="2314" max="2314" width="7.85546875" customWidth="1"/>
    <col min="2315" max="2316" width="8.5703125" customWidth="1"/>
    <col min="2317" max="2317" width="7.85546875" customWidth="1"/>
    <col min="2319" max="2320" width="4.42578125" customWidth="1"/>
    <col min="2321" max="2321" width="12.140625" customWidth="1"/>
    <col min="2322" max="2322" width="7.85546875" customWidth="1"/>
    <col min="2323" max="2323" width="7.42578125" customWidth="1"/>
    <col min="2329" max="2341" width="0" hidden="1" customWidth="1"/>
    <col min="2561" max="2561" width="5.42578125" customWidth="1"/>
    <col min="2562" max="2562" width="4.42578125" customWidth="1"/>
    <col min="2563" max="2563" width="8.28515625" customWidth="1"/>
    <col min="2564" max="2564" width="7.140625" customWidth="1"/>
    <col min="2565" max="2565" width="9.28515625" customWidth="1"/>
    <col min="2566" max="2566" width="7.140625" customWidth="1"/>
    <col min="2567" max="2567" width="9.28515625" customWidth="1"/>
    <col min="2568" max="2568" width="7.140625" customWidth="1"/>
    <col min="2569" max="2569" width="9.28515625" customWidth="1"/>
    <col min="2570" max="2570" width="7.85546875" customWidth="1"/>
    <col min="2571" max="2572" width="8.5703125" customWidth="1"/>
    <col min="2573" max="2573" width="7.85546875" customWidth="1"/>
    <col min="2575" max="2576" width="4.42578125" customWidth="1"/>
    <col min="2577" max="2577" width="12.140625" customWidth="1"/>
    <col min="2578" max="2578" width="7.85546875" customWidth="1"/>
    <col min="2579" max="2579" width="7.42578125" customWidth="1"/>
    <col min="2585" max="2597" width="0" hidden="1" customWidth="1"/>
    <col min="2817" max="2817" width="5.42578125" customWidth="1"/>
    <col min="2818" max="2818" width="4.42578125" customWidth="1"/>
    <col min="2819" max="2819" width="8.28515625" customWidth="1"/>
    <col min="2820" max="2820" width="7.140625" customWidth="1"/>
    <col min="2821" max="2821" width="9.28515625" customWidth="1"/>
    <col min="2822" max="2822" width="7.140625" customWidth="1"/>
    <col min="2823" max="2823" width="9.28515625" customWidth="1"/>
    <col min="2824" max="2824" width="7.140625" customWidth="1"/>
    <col min="2825" max="2825" width="9.28515625" customWidth="1"/>
    <col min="2826" max="2826" width="7.85546875" customWidth="1"/>
    <col min="2827" max="2828" width="8.5703125" customWidth="1"/>
    <col min="2829" max="2829" width="7.85546875" customWidth="1"/>
    <col min="2831" max="2832" width="4.42578125" customWidth="1"/>
    <col min="2833" max="2833" width="12.140625" customWidth="1"/>
    <col min="2834" max="2834" width="7.85546875" customWidth="1"/>
    <col min="2835" max="2835" width="7.42578125" customWidth="1"/>
    <col min="2841" max="2853" width="0" hidden="1" customWidth="1"/>
    <col min="3073" max="3073" width="5.42578125" customWidth="1"/>
    <col min="3074" max="3074" width="4.42578125" customWidth="1"/>
    <col min="3075" max="3075" width="8.28515625" customWidth="1"/>
    <col min="3076" max="3076" width="7.140625" customWidth="1"/>
    <col min="3077" max="3077" width="9.28515625" customWidth="1"/>
    <col min="3078" max="3078" width="7.140625" customWidth="1"/>
    <col min="3079" max="3079" width="9.28515625" customWidth="1"/>
    <col min="3080" max="3080" width="7.140625" customWidth="1"/>
    <col min="3081" max="3081" width="9.28515625" customWidth="1"/>
    <col min="3082" max="3082" width="7.85546875" customWidth="1"/>
    <col min="3083" max="3084" width="8.5703125" customWidth="1"/>
    <col min="3085" max="3085" width="7.85546875" customWidth="1"/>
    <col min="3087" max="3088" width="4.42578125" customWidth="1"/>
    <col min="3089" max="3089" width="12.140625" customWidth="1"/>
    <col min="3090" max="3090" width="7.85546875" customWidth="1"/>
    <col min="3091" max="3091" width="7.42578125" customWidth="1"/>
    <col min="3097" max="3109" width="0" hidden="1" customWidth="1"/>
    <col min="3329" max="3329" width="5.42578125" customWidth="1"/>
    <col min="3330" max="3330" width="4.42578125" customWidth="1"/>
    <col min="3331" max="3331" width="8.28515625" customWidth="1"/>
    <col min="3332" max="3332" width="7.140625" customWidth="1"/>
    <col min="3333" max="3333" width="9.28515625" customWidth="1"/>
    <col min="3334" max="3334" width="7.140625" customWidth="1"/>
    <col min="3335" max="3335" width="9.28515625" customWidth="1"/>
    <col min="3336" max="3336" width="7.140625" customWidth="1"/>
    <col min="3337" max="3337" width="9.28515625" customWidth="1"/>
    <col min="3338" max="3338" width="7.85546875" customWidth="1"/>
    <col min="3339" max="3340" width="8.5703125" customWidth="1"/>
    <col min="3341" max="3341" width="7.85546875" customWidth="1"/>
    <col min="3343" max="3344" width="4.42578125" customWidth="1"/>
    <col min="3345" max="3345" width="12.140625" customWidth="1"/>
    <col min="3346" max="3346" width="7.85546875" customWidth="1"/>
    <col min="3347" max="3347" width="7.42578125" customWidth="1"/>
    <col min="3353" max="3365" width="0" hidden="1" customWidth="1"/>
    <col min="3585" max="3585" width="5.42578125" customWidth="1"/>
    <col min="3586" max="3586" width="4.42578125" customWidth="1"/>
    <col min="3587" max="3587" width="8.28515625" customWidth="1"/>
    <col min="3588" max="3588" width="7.140625" customWidth="1"/>
    <col min="3589" max="3589" width="9.28515625" customWidth="1"/>
    <col min="3590" max="3590" width="7.140625" customWidth="1"/>
    <col min="3591" max="3591" width="9.28515625" customWidth="1"/>
    <col min="3592" max="3592" width="7.140625" customWidth="1"/>
    <col min="3593" max="3593" width="9.28515625" customWidth="1"/>
    <col min="3594" max="3594" width="7.85546875" customWidth="1"/>
    <col min="3595" max="3596" width="8.5703125" customWidth="1"/>
    <col min="3597" max="3597" width="7.85546875" customWidth="1"/>
    <col min="3599" max="3600" width="4.42578125" customWidth="1"/>
    <col min="3601" max="3601" width="12.140625" customWidth="1"/>
    <col min="3602" max="3602" width="7.85546875" customWidth="1"/>
    <col min="3603" max="3603" width="7.42578125" customWidth="1"/>
    <col min="3609" max="3621" width="0" hidden="1" customWidth="1"/>
    <col min="3841" max="3841" width="5.42578125" customWidth="1"/>
    <col min="3842" max="3842" width="4.42578125" customWidth="1"/>
    <col min="3843" max="3843" width="8.28515625" customWidth="1"/>
    <col min="3844" max="3844" width="7.140625" customWidth="1"/>
    <col min="3845" max="3845" width="9.28515625" customWidth="1"/>
    <col min="3846" max="3846" width="7.140625" customWidth="1"/>
    <col min="3847" max="3847" width="9.28515625" customWidth="1"/>
    <col min="3848" max="3848" width="7.140625" customWidth="1"/>
    <col min="3849" max="3849" width="9.28515625" customWidth="1"/>
    <col min="3850" max="3850" width="7.85546875" customWidth="1"/>
    <col min="3851" max="3852" width="8.5703125" customWidth="1"/>
    <col min="3853" max="3853" width="7.85546875" customWidth="1"/>
    <col min="3855" max="3856" width="4.42578125" customWidth="1"/>
    <col min="3857" max="3857" width="12.140625" customWidth="1"/>
    <col min="3858" max="3858" width="7.85546875" customWidth="1"/>
    <col min="3859" max="3859" width="7.42578125" customWidth="1"/>
    <col min="3865" max="3877" width="0" hidden="1" customWidth="1"/>
    <col min="4097" max="4097" width="5.42578125" customWidth="1"/>
    <col min="4098" max="4098" width="4.42578125" customWidth="1"/>
    <col min="4099" max="4099" width="8.28515625" customWidth="1"/>
    <col min="4100" max="4100" width="7.140625" customWidth="1"/>
    <col min="4101" max="4101" width="9.28515625" customWidth="1"/>
    <col min="4102" max="4102" width="7.140625" customWidth="1"/>
    <col min="4103" max="4103" width="9.28515625" customWidth="1"/>
    <col min="4104" max="4104" width="7.140625" customWidth="1"/>
    <col min="4105" max="4105" width="9.28515625" customWidth="1"/>
    <col min="4106" max="4106" width="7.85546875" customWidth="1"/>
    <col min="4107" max="4108" width="8.5703125" customWidth="1"/>
    <col min="4109" max="4109" width="7.85546875" customWidth="1"/>
    <col min="4111" max="4112" width="4.42578125" customWidth="1"/>
    <col min="4113" max="4113" width="12.140625" customWidth="1"/>
    <col min="4114" max="4114" width="7.85546875" customWidth="1"/>
    <col min="4115" max="4115" width="7.42578125" customWidth="1"/>
    <col min="4121" max="4133" width="0" hidden="1" customWidth="1"/>
    <col min="4353" max="4353" width="5.42578125" customWidth="1"/>
    <col min="4354" max="4354" width="4.42578125" customWidth="1"/>
    <col min="4355" max="4355" width="8.28515625" customWidth="1"/>
    <col min="4356" max="4356" width="7.140625" customWidth="1"/>
    <col min="4357" max="4357" width="9.28515625" customWidth="1"/>
    <col min="4358" max="4358" width="7.140625" customWidth="1"/>
    <col min="4359" max="4359" width="9.28515625" customWidth="1"/>
    <col min="4360" max="4360" width="7.140625" customWidth="1"/>
    <col min="4361" max="4361" width="9.28515625" customWidth="1"/>
    <col min="4362" max="4362" width="7.85546875" customWidth="1"/>
    <col min="4363" max="4364" width="8.5703125" customWidth="1"/>
    <col min="4365" max="4365" width="7.85546875" customWidth="1"/>
    <col min="4367" max="4368" width="4.42578125" customWidth="1"/>
    <col min="4369" max="4369" width="12.140625" customWidth="1"/>
    <col min="4370" max="4370" width="7.85546875" customWidth="1"/>
    <col min="4371" max="4371" width="7.42578125" customWidth="1"/>
    <col min="4377" max="4389" width="0" hidden="1" customWidth="1"/>
    <col min="4609" max="4609" width="5.42578125" customWidth="1"/>
    <col min="4610" max="4610" width="4.42578125" customWidth="1"/>
    <col min="4611" max="4611" width="8.28515625" customWidth="1"/>
    <col min="4612" max="4612" width="7.140625" customWidth="1"/>
    <col min="4613" max="4613" width="9.28515625" customWidth="1"/>
    <col min="4614" max="4614" width="7.140625" customWidth="1"/>
    <col min="4615" max="4615" width="9.28515625" customWidth="1"/>
    <col min="4616" max="4616" width="7.140625" customWidth="1"/>
    <col min="4617" max="4617" width="9.28515625" customWidth="1"/>
    <col min="4618" max="4618" width="7.85546875" customWidth="1"/>
    <col min="4619" max="4620" width="8.5703125" customWidth="1"/>
    <col min="4621" max="4621" width="7.85546875" customWidth="1"/>
    <col min="4623" max="4624" width="4.42578125" customWidth="1"/>
    <col min="4625" max="4625" width="12.140625" customWidth="1"/>
    <col min="4626" max="4626" width="7.85546875" customWidth="1"/>
    <col min="4627" max="4627" width="7.42578125" customWidth="1"/>
    <col min="4633" max="4645" width="0" hidden="1" customWidth="1"/>
    <col min="4865" max="4865" width="5.42578125" customWidth="1"/>
    <col min="4866" max="4866" width="4.42578125" customWidth="1"/>
    <col min="4867" max="4867" width="8.28515625" customWidth="1"/>
    <col min="4868" max="4868" width="7.140625" customWidth="1"/>
    <col min="4869" max="4869" width="9.28515625" customWidth="1"/>
    <col min="4870" max="4870" width="7.140625" customWidth="1"/>
    <col min="4871" max="4871" width="9.28515625" customWidth="1"/>
    <col min="4872" max="4872" width="7.140625" customWidth="1"/>
    <col min="4873" max="4873" width="9.28515625" customWidth="1"/>
    <col min="4874" max="4874" width="7.85546875" customWidth="1"/>
    <col min="4875" max="4876" width="8.5703125" customWidth="1"/>
    <col min="4877" max="4877" width="7.85546875" customWidth="1"/>
    <col min="4879" max="4880" width="4.42578125" customWidth="1"/>
    <col min="4881" max="4881" width="12.140625" customWidth="1"/>
    <col min="4882" max="4882" width="7.85546875" customWidth="1"/>
    <col min="4883" max="4883" width="7.42578125" customWidth="1"/>
    <col min="4889" max="4901" width="0" hidden="1" customWidth="1"/>
    <col min="5121" max="5121" width="5.42578125" customWidth="1"/>
    <col min="5122" max="5122" width="4.42578125" customWidth="1"/>
    <col min="5123" max="5123" width="8.28515625" customWidth="1"/>
    <col min="5124" max="5124" width="7.140625" customWidth="1"/>
    <col min="5125" max="5125" width="9.28515625" customWidth="1"/>
    <col min="5126" max="5126" width="7.140625" customWidth="1"/>
    <col min="5127" max="5127" width="9.28515625" customWidth="1"/>
    <col min="5128" max="5128" width="7.140625" customWidth="1"/>
    <col min="5129" max="5129" width="9.28515625" customWidth="1"/>
    <col min="5130" max="5130" width="7.85546875" customWidth="1"/>
    <col min="5131" max="5132" width="8.5703125" customWidth="1"/>
    <col min="5133" max="5133" width="7.85546875" customWidth="1"/>
    <col min="5135" max="5136" width="4.42578125" customWidth="1"/>
    <col min="5137" max="5137" width="12.140625" customWidth="1"/>
    <col min="5138" max="5138" width="7.85546875" customWidth="1"/>
    <col min="5139" max="5139" width="7.42578125" customWidth="1"/>
    <col min="5145" max="5157" width="0" hidden="1" customWidth="1"/>
    <col min="5377" max="5377" width="5.42578125" customWidth="1"/>
    <col min="5378" max="5378" width="4.42578125" customWidth="1"/>
    <col min="5379" max="5379" width="8.28515625" customWidth="1"/>
    <col min="5380" max="5380" width="7.140625" customWidth="1"/>
    <col min="5381" max="5381" width="9.28515625" customWidth="1"/>
    <col min="5382" max="5382" width="7.140625" customWidth="1"/>
    <col min="5383" max="5383" width="9.28515625" customWidth="1"/>
    <col min="5384" max="5384" width="7.140625" customWidth="1"/>
    <col min="5385" max="5385" width="9.28515625" customWidth="1"/>
    <col min="5386" max="5386" width="7.85546875" customWidth="1"/>
    <col min="5387" max="5388" width="8.5703125" customWidth="1"/>
    <col min="5389" max="5389" width="7.85546875" customWidth="1"/>
    <col min="5391" max="5392" width="4.42578125" customWidth="1"/>
    <col min="5393" max="5393" width="12.140625" customWidth="1"/>
    <col min="5394" max="5394" width="7.85546875" customWidth="1"/>
    <col min="5395" max="5395" width="7.42578125" customWidth="1"/>
    <col min="5401" max="5413" width="0" hidden="1" customWidth="1"/>
    <col min="5633" max="5633" width="5.42578125" customWidth="1"/>
    <col min="5634" max="5634" width="4.42578125" customWidth="1"/>
    <col min="5635" max="5635" width="8.28515625" customWidth="1"/>
    <col min="5636" max="5636" width="7.140625" customWidth="1"/>
    <col min="5637" max="5637" width="9.28515625" customWidth="1"/>
    <col min="5638" max="5638" width="7.140625" customWidth="1"/>
    <col min="5639" max="5639" width="9.28515625" customWidth="1"/>
    <col min="5640" max="5640" width="7.140625" customWidth="1"/>
    <col min="5641" max="5641" width="9.28515625" customWidth="1"/>
    <col min="5642" max="5642" width="7.85546875" customWidth="1"/>
    <col min="5643" max="5644" width="8.5703125" customWidth="1"/>
    <col min="5645" max="5645" width="7.85546875" customWidth="1"/>
    <col min="5647" max="5648" width="4.42578125" customWidth="1"/>
    <col min="5649" max="5649" width="12.140625" customWidth="1"/>
    <col min="5650" max="5650" width="7.85546875" customWidth="1"/>
    <col min="5651" max="5651" width="7.42578125" customWidth="1"/>
    <col min="5657" max="5669" width="0" hidden="1" customWidth="1"/>
    <col min="5889" max="5889" width="5.42578125" customWidth="1"/>
    <col min="5890" max="5890" width="4.42578125" customWidth="1"/>
    <col min="5891" max="5891" width="8.28515625" customWidth="1"/>
    <col min="5892" max="5892" width="7.140625" customWidth="1"/>
    <col min="5893" max="5893" width="9.28515625" customWidth="1"/>
    <col min="5894" max="5894" width="7.140625" customWidth="1"/>
    <col min="5895" max="5895" width="9.28515625" customWidth="1"/>
    <col min="5896" max="5896" width="7.140625" customWidth="1"/>
    <col min="5897" max="5897" width="9.28515625" customWidth="1"/>
    <col min="5898" max="5898" width="7.85546875" customWidth="1"/>
    <col min="5899" max="5900" width="8.5703125" customWidth="1"/>
    <col min="5901" max="5901" width="7.85546875" customWidth="1"/>
    <col min="5903" max="5904" width="4.42578125" customWidth="1"/>
    <col min="5905" max="5905" width="12.140625" customWidth="1"/>
    <col min="5906" max="5906" width="7.85546875" customWidth="1"/>
    <col min="5907" max="5907" width="7.42578125" customWidth="1"/>
    <col min="5913" max="5925" width="0" hidden="1" customWidth="1"/>
    <col min="6145" max="6145" width="5.42578125" customWidth="1"/>
    <col min="6146" max="6146" width="4.42578125" customWidth="1"/>
    <col min="6147" max="6147" width="8.28515625" customWidth="1"/>
    <col min="6148" max="6148" width="7.140625" customWidth="1"/>
    <col min="6149" max="6149" width="9.28515625" customWidth="1"/>
    <col min="6150" max="6150" width="7.140625" customWidth="1"/>
    <col min="6151" max="6151" width="9.28515625" customWidth="1"/>
    <col min="6152" max="6152" width="7.140625" customWidth="1"/>
    <col min="6153" max="6153" width="9.28515625" customWidth="1"/>
    <col min="6154" max="6154" width="7.85546875" customWidth="1"/>
    <col min="6155" max="6156" width="8.5703125" customWidth="1"/>
    <col min="6157" max="6157" width="7.85546875" customWidth="1"/>
    <col min="6159" max="6160" width="4.42578125" customWidth="1"/>
    <col min="6161" max="6161" width="12.140625" customWidth="1"/>
    <col min="6162" max="6162" width="7.85546875" customWidth="1"/>
    <col min="6163" max="6163" width="7.42578125" customWidth="1"/>
    <col min="6169" max="6181" width="0" hidden="1" customWidth="1"/>
    <col min="6401" max="6401" width="5.42578125" customWidth="1"/>
    <col min="6402" max="6402" width="4.42578125" customWidth="1"/>
    <col min="6403" max="6403" width="8.28515625" customWidth="1"/>
    <col min="6404" max="6404" width="7.140625" customWidth="1"/>
    <col min="6405" max="6405" width="9.28515625" customWidth="1"/>
    <col min="6406" max="6406" width="7.140625" customWidth="1"/>
    <col min="6407" max="6407" width="9.28515625" customWidth="1"/>
    <col min="6408" max="6408" width="7.140625" customWidth="1"/>
    <col min="6409" max="6409" width="9.28515625" customWidth="1"/>
    <col min="6410" max="6410" width="7.85546875" customWidth="1"/>
    <col min="6411" max="6412" width="8.5703125" customWidth="1"/>
    <col min="6413" max="6413" width="7.85546875" customWidth="1"/>
    <col min="6415" max="6416" width="4.42578125" customWidth="1"/>
    <col min="6417" max="6417" width="12.140625" customWidth="1"/>
    <col min="6418" max="6418" width="7.85546875" customWidth="1"/>
    <col min="6419" max="6419" width="7.42578125" customWidth="1"/>
    <col min="6425" max="6437" width="0" hidden="1" customWidth="1"/>
    <col min="6657" max="6657" width="5.42578125" customWidth="1"/>
    <col min="6658" max="6658" width="4.42578125" customWidth="1"/>
    <col min="6659" max="6659" width="8.28515625" customWidth="1"/>
    <col min="6660" max="6660" width="7.140625" customWidth="1"/>
    <col min="6661" max="6661" width="9.28515625" customWidth="1"/>
    <col min="6662" max="6662" width="7.140625" customWidth="1"/>
    <col min="6663" max="6663" width="9.28515625" customWidth="1"/>
    <col min="6664" max="6664" width="7.140625" customWidth="1"/>
    <col min="6665" max="6665" width="9.28515625" customWidth="1"/>
    <col min="6666" max="6666" width="7.85546875" customWidth="1"/>
    <col min="6667" max="6668" width="8.5703125" customWidth="1"/>
    <col min="6669" max="6669" width="7.85546875" customWidth="1"/>
    <col min="6671" max="6672" width="4.42578125" customWidth="1"/>
    <col min="6673" max="6673" width="12.140625" customWidth="1"/>
    <col min="6674" max="6674" width="7.85546875" customWidth="1"/>
    <col min="6675" max="6675" width="7.42578125" customWidth="1"/>
    <col min="6681" max="6693" width="0" hidden="1" customWidth="1"/>
    <col min="6913" max="6913" width="5.42578125" customWidth="1"/>
    <col min="6914" max="6914" width="4.42578125" customWidth="1"/>
    <col min="6915" max="6915" width="8.28515625" customWidth="1"/>
    <col min="6916" max="6916" width="7.140625" customWidth="1"/>
    <col min="6917" max="6917" width="9.28515625" customWidth="1"/>
    <col min="6918" max="6918" width="7.140625" customWidth="1"/>
    <col min="6919" max="6919" width="9.28515625" customWidth="1"/>
    <col min="6920" max="6920" width="7.140625" customWidth="1"/>
    <col min="6921" max="6921" width="9.28515625" customWidth="1"/>
    <col min="6922" max="6922" width="7.85546875" customWidth="1"/>
    <col min="6923" max="6924" width="8.5703125" customWidth="1"/>
    <col min="6925" max="6925" width="7.85546875" customWidth="1"/>
    <col min="6927" max="6928" width="4.42578125" customWidth="1"/>
    <col min="6929" max="6929" width="12.140625" customWidth="1"/>
    <col min="6930" max="6930" width="7.85546875" customWidth="1"/>
    <col min="6931" max="6931" width="7.42578125" customWidth="1"/>
    <col min="6937" max="6949" width="0" hidden="1" customWidth="1"/>
    <col min="7169" max="7169" width="5.42578125" customWidth="1"/>
    <col min="7170" max="7170" width="4.42578125" customWidth="1"/>
    <col min="7171" max="7171" width="8.28515625" customWidth="1"/>
    <col min="7172" max="7172" width="7.140625" customWidth="1"/>
    <col min="7173" max="7173" width="9.28515625" customWidth="1"/>
    <col min="7174" max="7174" width="7.140625" customWidth="1"/>
    <col min="7175" max="7175" width="9.28515625" customWidth="1"/>
    <col min="7176" max="7176" width="7.140625" customWidth="1"/>
    <col min="7177" max="7177" width="9.28515625" customWidth="1"/>
    <col min="7178" max="7178" width="7.85546875" customWidth="1"/>
    <col min="7179" max="7180" width="8.5703125" customWidth="1"/>
    <col min="7181" max="7181" width="7.85546875" customWidth="1"/>
    <col min="7183" max="7184" width="4.42578125" customWidth="1"/>
    <col min="7185" max="7185" width="12.140625" customWidth="1"/>
    <col min="7186" max="7186" width="7.85546875" customWidth="1"/>
    <col min="7187" max="7187" width="7.42578125" customWidth="1"/>
    <col min="7193" max="7205" width="0" hidden="1" customWidth="1"/>
    <col min="7425" max="7425" width="5.42578125" customWidth="1"/>
    <col min="7426" max="7426" width="4.42578125" customWidth="1"/>
    <col min="7427" max="7427" width="8.28515625" customWidth="1"/>
    <col min="7428" max="7428" width="7.140625" customWidth="1"/>
    <col min="7429" max="7429" width="9.28515625" customWidth="1"/>
    <col min="7430" max="7430" width="7.140625" customWidth="1"/>
    <col min="7431" max="7431" width="9.28515625" customWidth="1"/>
    <col min="7432" max="7432" width="7.140625" customWidth="1"/>
    <col min="7433" max="7433" width="9.28515625" customWidth="1"/>
    <col min="7434" max="7434" width="7.85546875" customWidth="1"/>
    <col min="7435" max="7436" width="8.5703125" customWidth="1"/>
    <col min="7437" max="7437" width="7.85546875" customWidth="1"/>
    <col min="7439" max="7440" width="4.42578125" customWidth="1"/>
    <col min="7441" max="7441" width="12.140625" customWidth="1"/>
    <col min="7442" max="7442" width="7.85546875" customWidth="1"/>
    <col min="7443" max="7443" width="7.42578125" customWidth="1"/>
    <col min="7449" max="7461" width="0" hidden="1" customWidth="1"/>
    <col min="7681" max="7681" width="5.42578125" customWidth="1"/>
    <col min="7682" max="7682" width="4.42578125" customWidth="1"/>
    <col min="7683" max="7683" width="8.28515625" customWidth="1"/>
    <col min="7684" max="7684" width="7.140625" customWidth="1"/>
    <col min="7685" max="7685" width="9.28515625" customWidth="1"/>
    <col min="7686" max="7686" width="7.140625" customWidth="1"/>
    <col min="7687" max="7687" width="9.28515625" customWidth="1"/>
    <col min="7688" max="7688" width="7.140625" customWidth="1"/>
    <col min="7689" max="7689" width="9.28515625" customWidth="1"/>
    <col min="7690" max="7690" width="7.85546875" customWidth="1"/>
    <col min="7691" max="7692" width="8.5703125" customWidth="1"/>
    <col min="7693" max="7693" width="7.85546875" customWidth="1"/>
    <col min="7695" max="7696" width="4.42578125" customWidth="1"/>
    <col min="7697" max="7697" width="12.140625" customWidth="1"/>
    <col min="7698" max="7698" width="7.85546875" customWidth="1"/>
    <col min="7699" max="7699" width="7.42578125" customWidth="1"/>
    <col min="7705" max="7717" width="0" hidden="1" customWidth="1"/>
    <col min="7937" max="7937" width="5.42578125" customWidth="1"/>
    <col min="7938" max="7938" width="4.42578125" customWidth="1"/>
    <col min="7939" max="7939" width="8.28515625" customWidth="1"/>
    <col min="7940" max="7940" width="7.140625" customWidth="1"/>
    <col min="7941" max="7941" width="9.28515625" customWidth="1"/>
    <col min="7942" max="7942" width="7.140625" customWidth="1"/>
    <col min="7943" max="7943" width="9.28515625" customWidth="1"/>
    <col min="7944" max="7944" width="7.140625" customWidth="1"/>
    <col min="7945" max="7945" width="9.28515625" customWidth="1"/>
    <col min="7946" max="7946" width="7.85546875" customWidth="1"/>
    <col min="7947" max="7948" width="8.5703125" customWidth="1"/>
    <col min="7949" max="7949" width="7.85546875" customWidth="1"/>
    <col min="7951" max="7952" width="4.42578125" customWidth="1"/>
    <col min="7953" max="7953" width="12.140625" customWidth="1"/>
    <col min="7954" max="7954" width="7.85546875" customWidth="1"/>
    <col min="7955" max="7955" width="7.42578125" customWidth="1"/>
    <col min="7961" max="7973" width="0" hidden="1" customWidth="1"/>
    <col min="8193" max="8193" width="5.42578125" customWidth="1"/>
    <col min="8194" max="8194" width="4.42578125" customWidth="1"/>
    <col min="8195" max="8195" width="8.28515625" customWidth="1"/>
    <col min="8196" max="8196" width="7.140625" customWidth="1"/>
    <col min="8197" max="8197" width="9.28515625" customWidth="1"/>
    <col min="8198" max="8198" width="7.140625" customWidth="1"/>
    <col min="8199" max="8199" width="9.28515625" customWidth="1"/>
    <col min="8200" max="8200" width="7.140625" customWidth="1"/>
    <col min="8201" max="8201" width="9.28515625" customWidth="1"/>
    <col min="8202" max="8202" width="7.85546875" customWidth="1"/>
    <col min="8203" max="8204" width="8.5703125" customWidth="1"/>
    <col min="8205" max="8205" width="7.85546875" customWidth="1"/>
    <col min="8207" max="8208" width="4.42578125" customWidth="1"/>
    <col min="8209" max="8209" width="12.140625" customWidth="1"/>
    <col min="8210" max="8210" width="7.85546875" customWidth="1"/>
    <col min="8211" max="8211" width="7.42578125" customWidth="1"/>
    <col min="8217" max="8229" width="0" hidden="1" customWidth="1"/>
    <col min="8449" max="8449" width="5.42578125" customWidth="1"/>
    <col min="8450" max="8450" width="4.42578125" customWidth="1"/>
    <col min="8451" max="8451" width="8.28515625" customWidth="1"/>
    <col min="8452" max="8452" width="7.140625" customWidth="1"/>
    <col min="8453" max="8453" width="9.28515625" customWidth="1"/>
    <col min="8454" max="8454" width="7.140625" customWidth="1"/>
    <col min="8455" max="8455" width="9.28515625" customWidth="1"/>
    <col min="8456" max="8456" width="7.140625" customWidth="1"/>
    <col min="8457" max="8457" width="9.28515625" customWidth="1"/>
    <col min="8458" max="8458" width="7.85546875" customWidth="1"/>
    <col min="8459" max="8460" width="8.5703125" customWidth="1"/>
    <col min="8461" max="8461" width="7.85546875" customWidth="1"/>
    <col min="8463" max="8464" width="4.42578125" customWidth="1"/>
    <col min="8465" max="8465" width="12.140625" customWidth="1"/>
    <col min="8466" max="8466" width="7.85546875" customWidth="1"/>
    <col min="8467" max="8467" width="7.42578125" customWidth="1"/>
    <col min="8473" max="8485" width="0" hidden="1" customWidth="1"/>
    <col min="8705" max="8705" width="5.42578125" customWidth="1"/>
    <col min="8706" max="8706" width="4.42578125" customWidth="1"/>
    <col min="8707" max="8707" width="8.28515625" customWidth="1"/>
    <col min="8708" max="8708" width="7.140625" customWidth="1"/>
    <col min="8709" max="8709" width="9.28515625" customWidth="1"/>
    <col min="8710" max="8710" width="7.140625" customWidth="1"/>
    <col min="8711" max="8711" width="9.28515625" customWidth="1"/>
    <col min="8712" max="8712" width="7.140625" customWidth="1"/>
    <col min="8713" max="8713" width="9.28515625" customWidth="1"/>
    <col min="8714" max="8714" width="7.85546875" customWidth="1"/>
    <col min="8715" max="8716" width="8.5703125" customWidth="1"/>
    <col min="8717" max="8717" width="7.85546875" customWidth="1"/>
    <col min="8719" max="8720" width="4.42578125" customWidth="1"/>
    <col min="8721" max="8721" width="12.140625" customWidth="1"/>
    <col min="8722" max="8722" width="7.85546875" customWidth="1"/>
    <col min="8723" max="8723" width="7.42578125" customWidth="1"/>
    <col min="8729" max="8741" width="0" hidden="1" customWidth="1"/>
    <col min="8961" max="8961" width="5.42578125" customWidth="1"/>
    <col min="8962" max="8962" width="4.42578125" customWidth="1"/>
    <col min="8963" max="8963" width="8.28515625" customWidth="1"/>
    <col min="8964" max="8964" width="7.140625" customWidth="1"/>
    <col min="8965" max="8965" width="9.28515625" customWidth="1"/>
    <col min="8966" max="8966" width="7.140625" customWidth="1"/>
    <col min="8967" max="8967" width="9.28515625" customWidth="1"/>
    <col min="8968" max="8968" width="7.140625" customWidth="1"/>
    <col min="8969" max="8969" width="9.28515625" customWidth="1"/>
    <col min="8970" max="8970" width="7.85546875" customWidth="1"/>
    <col min="8971" max="8972" width="8.5703125" customWidth="1"/>
    <col min="8973" max="8973" width="7.85546875" customWidth="1"/>
    <col min="8975" max="8976" width="4.42578125" customWidth="1"/>
    <col min="8977" max="8977" width="12.140625" customWidth="1"/>
    <col min="8978" max="8978" width="7.85546875" customWidth="1"/>
    <col min="8979" max="8979" width="7.42578125" customWidth="1"/>
    <col min="8985" max="8997" width="0" hidden="1" customWidth="1"/>
    <col min="9217" max="9217" width="5.42578125" customWidth="1"/>
    <col min="9218" max="9218" width="4.42578125" customWidth="1"/>
    <col min="9219" max="9219" width="8.28515625" customWidth="1"/>
    <col min="9220" max="9220" width="7.140625" customWidth="1"/>
    <col min="9221" max="9221" width="9.28515625" customWidth="1"/>
    <col min="9222" max="9222" width="7.140625" customWidth="1"/>
    <col min="9223" max="9223" width="9.28515625" customWidth="1"/>
    <col min="9224" max="9224" width="7.140625" customWidth="1"/>
    <col min="9225" max="9225" width="9.28515625" customWidth="1"/>
    <col min="9226" max="9226" width="7.85546875" customWidth="1"/>
    <col min="9227" max="9228" width="8.5703125" customWidth="1"/>
    <col min="9229" max="9229" width="7.85546875" customWidth="1"/>
    <col min="9231" max="9232" width="4.42578125" customWidth="1"/>
    <col min="9233" max="9233" width="12.140625" customWidth="1"/>
    <col min="9234" max="9234" width="7.85546875" customWidth="1"/>
    <col min="9235" max="9235" width="7.42578125" customWidth="1"/>
    <col min="9241" max="9253" width="0" hidden="1" customWidth="1"/>
    <col min="9473" max="9473" width="5.42578125" customWidth="1"/>
    <col min="9474" max="9474" width="4.42578125" customWidth="1"/>
    <col min="9475" max="9475" width="8.28515625" customWidth="1"/>
    <col min="9476" max="9476" width="7.140625" customWidth="1"/>
    <col min="9477" max="9477" width="9.28515625" customWidth="1"/>
    <col min="9478" max="9478" width="7.140625" customWidth="1"/>
    <col min="9479" max="9479" width="9.28515625" customWidth="1"/>
    <col min="9480" max="9480" width="7.140625" customWidth="1"/>
    <col min="9481" max="9481" width="9.28515625" customWidth="1"/>
    <col min="9482" max="9482" width="7.85546875" customWidth="1"/>
    <col min="9483" max="9484" width="8.5703125" customWidth="1"/>
    <col min="9485" max="9485" width="7.85546875" customWidth="1"/>
    <col min="9487" max="9488" width="4.42578125" customWidth="1"/>
    <col min="9489" max="9489" width="12.140625" customWidth="1"/>
    <col min="9490" max="9490" width="7.85546875" customWidth="1"/>
    <col min="9491" max="9491" width="7.42578125" customWidth="1"/>
    <col min="9497" max="9509" width="0" hidden="1" customWidth="1"/>
    <col min="9729" max="9729" width="5.42578125" customWidth="1"/>
    <col min="9730" max="9730" width="4.42578125" customWidth="1"/>
    <col min="9731" max="9731" width="8.28515625" customWidth="1"/>
    <col min="9732" max="9732" width="7.140625" customWidth="1"/>
    <col min="9733" max="9733" width="9.28515625" customWidth="1"/>
    <col min="9734" max="9734" width="7.140625" customWidth="1"/>
    <col min="9735" max="9735" width="9.28515625" customWidth="1"/>
    <col min="9736" max="9736" width="7.140625" customWidth="1"/>
    <col min="9737" max="9737" width="9.28515625" customWidth="1"/>
    <col min="9738" max="9738" width="7.85546875" customWidth="1"/>
    <col min="9739" max="9740" width="8.5703125" customWidth="1"/>
    <col min="9741" max="9741" width="7.85546875" customWidth="1"/>
    <col min="9743" max="9744" width="4.42578125" customWidth="1"/>
    <col min="9745" max="9745" width="12.140625" customWidth="1"/>
    <col min="9746" max="9746" width="7.85546875" customWidth="1"/>
    <col min="9747" max="9747" width="7.42578125" customWidth="1"/>
    <col min="9753" max="9765" width="0" hidden="1" customWidth="1"/>
    <col min="9985" max="9985" width="5.42578125" customWidth="1"/>
    <col min="9986" max="9986" width="4.42578125" customWidth="1"/>
    <col min="9987" max="9987" width="8.28515625" customWidth="1"/>
    <col min="9988" max="9988" width="7.140625" customWidth="1"/>
    <col min="9989" max="9989" width="9.28515625" customWidth="1"/>
    <col min="9990" max="9990" width="7.140625" customWidth="1"/>
    <col min="9991" max="9991" width="9.28515625" customWidth="1"/>
    <col min="9992" max="9992" width="7.140625" customWidth="1"/>
    <col min="9993" max="9993" width="9.28515625" customWidth="1"/>
    <col min="9994" max="9994" width="7.85546875" customWidth="1"/>
    <col min="9995" max="9996" width="8.5703125" customWidth="1"/>
    <col min="9997" max="9997" width="7.85546875" customWidth="1"/>
    <col min="9999" max="10000" width="4.42578125" customWidth="1"/>
    <col min="10001" max="10001" width="12.140625" customWidth="1"/>
    <col min="10002" max="10002" width="7.85546875" customWidth="1"/>
    <col min="10003" max="10003" width="7.42578125" customWidth="1"/>
    <col min="10009" max="10021" width="0" hidden="1" customWidth="1"/>
    <col min="10241" max="10241" width="5.42578125" customWidth="1"/>
    <col min="10242" max="10242" width="4.42578125" customWidth="1"/>
    <col min="10243" max="10243" width="8.28515625" customWidth="1"/>
    <col min="10244" max="10244" width="7.140625" customWidth="1"/>
    <col min="10245" max="10245" width="9.28515625" customWidth="1"/>
    <col min="10246" max="10246" width="7.140625" customWidth="1"/>
    <col min="10247" max="10247" width="9.28515625" customWidth="1"/>
    <col min="10248" max="10248" width="7.140625" customWidth="1"/>
    <col min="10249" max="10249" width="9.28515625" customWidth="1"/>
    <col min="10250" max="10250" width="7.85546875" customWidth="1"/>
    <col min="10251" max="10252" width="8.5703125" customWidth="1"/>
    <col min="10253" max="10253" width="7.85546875" customWidth="1"/>
    <col min="10255" max="10256" width="4.42578125" customWidth="1"/>
    <col min="10257" max="10257" width="12.140625" customWidth="1"/>
    <col min="10258" max="10258" width="7.85546875" customWidth="1"/>
    <col min="10259" max="10259" width="7.42578125" customWidth="1"/>
    <col min="10265" max="10277" width="0" hidden="1" customWidth="1"/>
    <col min="10497" max="10497" width="5.42578125" customWidth="1"/>
    <col min="10498" max="10498" width="4.42578125" customWidth="1"/>
    <col min="10499" max="10499" width="8.28515625" customWidth="1"/>
    <col min="10500" max="10500" width="7.140625" customWidth="1"/>
    <col min="10501" max="10501" width="9.28515625" customWidth="1"/>
    <col min="10502" max="10502" width="7.140625" customWidth="1"/>
    <col min="10503" max="10503" width="9.28515625" customWidth="1"/>
    <col min="10504" max="10504" width="7.140625" customWidth="1"/>
    <col min="10505" max="10505" width="9.28515625" customWidth="1"/>
    <col min="10506" max="10506" width="7.85546875" customWidth="1"/>
    <col min="10507" max="10508" width="8.5703125" customWidth="1"/>
    <col min="10509" max="10509" width="7.85546875" customWidth="1"/>
    <col min="10511" max="10512" width="4.42578125" customWidth="1"/>
    <col min="10513" max="10513" width="12.140625" customWidth="1"/>
    <col min="10514" max="10514" width="7.85546875" customWidth="1"/>
    <col min="10515" max="10515" width="7.42578125" customWidth="1"/>
    <col min="10521" max="10533" width="0" hidden="1" customWidth="1"/>
    <col min="10753" max="10753" width="5.42578125" customWidth="1"/>
    <col min="10754" max="10754" width="4.42578125" customWidth="1"/>
    <col min="10755" max="10755" width="8.28515625" customWidth="1"/>
    <col min="10756" max="10756" width="7.140625" customWidth="1"/>
    <col min="10757" max="10757" width="9.28515625" customWidth="1"/>
    <col min="10758" max="10758" width="7.140625" customWidth="1"/>
    <col min="10759" max="10759" width="9.28515625" customWidth="1"/>
    <col min="10760" max="10760" width="7.140625" customWidth="1"/>
    <col min="10761" max="10761" width="9.28515625" customWidth="1"/>
    <col min="10762" max="10762" width="7.85546875" customWidth="1"/>
    <col min="10763" max="10764" width="8.5703125" customWidth="1"/>
    <col min="10765" max="10765" width="7.85546875" customWidth="1"/>
    <col min="10767" max="10768" width="4.42578125" customWidth="1"/>
    <col min="10769" max="10769" width="12.140625" customWidth="1"/>
    <col min="10770" max="10770" width="7.85546875" customWidth="1"/>
    <col min="10771" max="10771" width="7.42578125" customWidth="1"/>
    <col min="10777" max="10789" width="0" hidden="1" customWidth="1"/>
    <col min="11009" max="11009" width="5.42578125" customWidth="1"/>
    <col min="11010" max="11010" width="4.42578125" customWidth="1"/>
    <col min="11011" max="11011" width="8.28515625" customWidth="1"/>
    <col min="11012" max="11012" width="7.140625" customWidth="1"/>
    <col min="11013" max="11013" width="9.28515625" customWidth="1"/>
    <col min="11014" max="11014" width="7.140625" customWidth="1"/>
    <col min="11015" max="11015" width="9.28515625" customWidth="1"/>
    <col min="11016" max="11016" width="7.140625" customWidth="1"/>
    <col min="11017" max="11017" width="9.28515625" customWidth="1"/>
    <col min="11018" max="11018" width="7.85546875" customWidth="1"/>
    <col min="11019" max="11020" width="8.5703125" customWidth="1"/>
    <col min="11021" max="11021" width="7.85546875" customWidth="1"/>
    <col min="11023" max="11024" width="4.42578125" customWidth="1"/>
    <col min="11025" max="11025" width="12.140625" customWidth="1"/>
    <col min="11026" max="11026" width="7.85546875" customWidth="1"/>
    <col min="11027" max="11027" width="7.42578125" customWidth="1"/>
    <col min="11033" max="11045" width="0" hidden="1" customWidth="1"/>
    <col min="11265" max="11265" width="5.42578125" customWidth="1"/>
    <col min="11266" max="11266" width="4.42578125" customWidth="1"/>
    <col min="11267" max="11267" width="8.28515625" customWidth="1"/>
    <col min="11268" max="11268" width="7.140625" customWidth="1"/>
    <col min="11269" max="11269" width="9.28515625" customWidth="1"/>
    <col min="11270" max="11270" width="7.140625" customWidth="1"/>
    <col min="11271" max="11271" width="9.28515625" customWidth="1"/>
    <col min="11272" max="11272" width="7.140625" customWidth="1"/>
    <col min="11273" max="11273" width="9.28515625" customWidth="1"/>
    <col min="11274" max="11274" width="7.85546875" customWidth="1"/>
    <col min="11275" max="11276" width="8.5703125" customWidth="1"/>
    <col min="11277" max="11277" width="7.85546875" customWidth="1"/>
    <col min="11279" max="11280" width="4.42578125" customWidth="1"/>
    <col min="11281" max="11281" width="12.140625" customWidth="1"/>
    <col min="11282" max="11282" width="7.85546875" customWidth="1"/>
    <col min="11283" max="11283" width="7.42578125" customWidth="1"/>
    <col min="11289" max="11301" width="0" hidden="1" customWidth="1"/>
    <col min="11521" max="11521" width="5.42578125" customWidth="1"/>
    <col min="11522" max="11522" width="4.42578125" customWidth="1"/>
    <col min="11523" max="11523" width="8.28515625" customWidth="1"/>
    <col min="11524" max="11524" width="7.140625" customWidth="1"/>
    <col min="11525" max="11525" width="9.28515625" customWidth="1"/>
    <col min="11526" max="11526" width="7.140625" customWidth="1"/>
    <col min="11527" max="11527" width="9.28515625" customWidth="1"/>
    <col min="11528" max="11528" width="7.140625" customWidth="1"/>
    <col min="11529" max="11529" width="9.28515625" customWidth="1"/>
    <col min="11530" max="11530" width="7.85546875" customWidth="1"/>
    <col min="11531" max="11532" width="8.5703125" customWidth="1"/>
    <col min="11533" max="11533" width="7.85546875" customWidth="1"/>
    <col min="11535" max="11536" width="4.42578125" customWidth="1"/>
    <col min="11537" max="11537" width="12.140625" customWidth="1"/>
    <col min="11538" max="11538" width="7.85546875" customWidth="1"/>
    <col min="11539" max="11539" width="7.42578125" customWidth="1"/>
    <col min="11545" max="11557" width="0" hidden="1" customWidth="1"/>
    <col min="11777" max="11777" width="5.42578125" customWidth="1"/>
    <col min="11778" max="11778" width="4.42578125" customWidth="1"/>
    <col min="11779" max="11779" width="8.28515625" customWidth="1"/>
    <col min="11780" max="11780" width="7.140625" customWidth="1"/>
    <col min="11781" max="11781" width="9.28515625" customWidth="1"/>
    <col min="11782" max="11782" width="7.140625" customWidth="1"/>
    <col min="11783" max="11783" width="9.28515625" customWidth="1"/>
    <col min="11784" max="11784" width="7.140625" customWidth="1"/>
    <col min="11785" max="11785" width="9.28515625" customWidth="1"/>
    <col min="11786" max="11786" width="7.85546875" customWidth="1"/>
    <col min="11787" max="11788" width="8.5703125" customWidth="1"/>
    <col min="11789" max="11789" width="7.85546875" customWidth="1"/>
    <col min="11791" max="11792" width="4.42578125" customWidth="1"/>
    <col min="11793" max="11793" width="12.140625" customWidth="1"/>
    <col min="11794" max="11794" width="7.85546875" customWidth="1"/>
    <col min="11795" max="11795" width="7.42578125" customWidth="1"/>
    <col min="11801" max="11813" width="0" hidden="1" customWidth="1"/>
    <col min="12033" max="12033" width="5.42578125" customWidth="1"/>
    <col min="12034" max="12034" width="4.42578125" customWidth="1"/>
    <col min="12035" max="12035" width="8.28515625" customWidth="1"/>
    <col min="12036" max="12036" width="7.140625" customWidth="1"/>
    <col min="12037" max="12037" width="9.28515625" customWidth="1"/>
    <col min="12038" max="12038" width="7.140625" customWidth="1"/>
    <col min="12039" max="12039" width="9.28515625" customWidth="1"/>
    <col min="12040" max="12040" width="7.140625" customWidth="1"/>
    <col min="12041" max="12041" width="9.28515625" customWidth="1"/>
    <col min="12042" max="12042" width="7.85546875" customWidth="1"/>
    <col min="12043" max="12044" width="8.5703125" customWidth="1"/>
    <col min="12045" max="12045" width="7.85546875" customWidth="1"/>
    <col min="12047" max="12048" width="4.42578125" customWidth="1"/>
    <col min="12049" max="12049" width="12.140625" customWidth="1"/>
    <col min="12050" max="12050" width="7.85546875" customWidth="1"/>
    <col min="12051" max="12051" width="7.42578125" customWidth="1"/>
    <col min="12057" max="12069" width="0" hidden="1" customWidth="1"/>
    <col min="12289" max="12289" width="5.42578125" customWidth="1"/>
    <col min="12290" max="12290" width="4.42578125" customWidth="1"/>
    <col min="12291" max="12291" width="8.28515625" customWidth="1"/>
    <col min="12292" max="12292" width="7.140625" customWidth="1"/>
    <col min="12293" max="12293" width="9.28515625" customWidth="1"/>
    <col min="12294" max="12294" width="7.140625" customWidth="1"/>
    <col min="12295" max="12295" width="9.28515625" customWidth="1"/>
    <col min="12296" max="12296" width="7.140625" customWidth="1"/>
    <col min="12297" max="12297" width="9.28515625" customWidth="1"/>
    <col min="12298" max="12298" width="7.85546875" customWidth="1"/>
    <col min="12299" max="12300" width="8.5703125" customWidth="1"/>
    <col min="12301" max="12301" width="7.85546875" customWidth="1"/>
    <col min="12303" max="12304" width="4.42578125" customWidth="1"/>
    <col min="12305" max="12305" width="12.140625" customWidth="1"/>
    <col min="12306" max="12306" width="7.85546875" customWidth="1"/>
    <col min="12307" max="12307" width="7.42578125" customWidth="1"/>
    <col min="12313" max="12325" width="0" hidden="1" customWidth="1"/>
    <col min="12545" max="12545" width="5.42578125" customWidth="1"/>
    <col min="12546" max="12546" width="4.42578125" customWidth="1"/>
    <col min="12547" max="12547" width="8.28515625" customWidth="1"/>
    <col min="12548" max="12548" width="7.140625" customWidth="1"/>
    <col min="12549" max="12549" width="9.28515625" customWidth="1"/>
    <col min="12550" max="12550" width="7.140625" customWidth="1"/>
    <col min="12551" max="12551" width="9.28515625" customWidth="1"/>
    <col min="12552" max="12552" width="7.140625" customWidth="1"/>
    <col min="12553" max="12553" width="9.28515625" customWidth="1"/>
    <col min="12554" max="12554" width="7.85546875" customWidth="1"/>
    <col min="12555" max="12556" width="8.5703125" customWidth="1"/>
    <col min="12557" max="12557" width="7.85546875" customWidth="1"/>
    <col min="12559" max="12560" width="4.42578125" customWidth="1"/>
    <col min="12561" max="12561" width="12.140625" customWidth="1"/>
    <col min="12562" max="12562" width="7.85546875" customWidth="1"/>
    <col min="12563" max="12563" width="7.42578125" customWidth="1"/>
    <col min="12569" max="12581" width="0" hidden="1" customWidth="1"/>
    <col min="12801" max="12801" width="5.42578125" customWidth="1"/>
    <col min="12802" max="12802" width="4.42578125" customWidth="1"/>
    <col min="12803" max="12803" width="8.28515625" customWidth="1"/>
    <col min="12804" max="12804" width="7.140625" customWidth="1"/>
    <col min="12805" max="12805" width="9.28515625" customWidth="1"/>
    <col min="12806" max="12806" width="7.140625" customWidth="1"/>
    <col min="12807" max="12807" width="9.28515625" customWidth="1"/>
    <col min="12808" max="12808" width="7.140625" customWidth="1"/>
    <col min="12809" max="12809" width="9.28515625" customWidth="1"/>
    <col min="12810" max="12810" width="7.85546875" customWidth="1"/>
    <col min="12811" max="12812" width="8.5703125" customWidth="1"/>
    <col min="12813" max="12813" width="7.85546875" customWidth="1"/>
    <col min="12815" max="12816" width="4.42578125" customWidth="1"/>
    <col min="12817" max="12817" width="12.140625" customWidth="1"/>
    <col min="12818" max="12818" width="7.85546875" customWidth="1"/>
    <col min="12819" max="12819" width="7.42578125" customWidth="1"/>
    <col min="12825" max="12837" width="0" hidden="1" customWidth="1"/>
    <col min="13057" max="13057" width="5.42578125" customWidth="1"/>
    <col min="13058" max="13058" width="4.42578125" customWidth="1"/>
    <col min="13059" max="13059" width="8.28515625" customWidth="1"/>
    <col min="13060" max="13060" width="7.140625" customWidth="1"/>
    <col min="13061" max="13061" width="9.28515625" customWidth="1"/>
    <col min="13062" max="13062" width="7.140625" customWidth="1"/>
    <col min="13063" max="13063" width="9.28515625" customWidth="1"/>
    <col min="13064" max="13064" width="7.140625" customWidth="1"/>
    <col min="13065" max="13065" width="9.28515625" customWidth="1"/>
    <col min="13066" max="13066" width="7.85546875" customWidth="1"/>
    <col min="13067" max="13068" width="8.5703125" customWidth="1"/>
    <col min="13069" max="13069" width="7.85546875" customWidth="1"/>
    <col min="13071" max="13072" width="4.42578125" customWidth="1"/>
    <col min="13073" max="13073" width="12.140625" customWidth="1"/>
    <col min="13074" max="13074" width="7.85546875" customWidth="1"/>
    <col min="13075" max="13075" width="7.42578125" customWidth="1"/>
    <col min="13081" max="13093" width="0" hidden="1" customWidth="1"/>
    <col min="13313" max="13313" width="5.42578125" customWidth="1"/>
    <col min="13314" max="13314" width="4.42578125" customWidth="1"/>
    <col min="13315" max="13315" width="8.28515625" customWidth="1"/>
    <col min="13316" max="13316" width="7.140625" customWidth="1"/>
    <col min="13317" max="13317" width="9.28515625" customWidth="1"/>
    <col min="13318" max="13318" width="7.140625" customWidth="1"/>
    <col min="13319" max="13319" width="9.28515625" customWidth="1"/>
    <col min="13320" max="13320" width="7.140625" customWidth="1"/>
    <col min="13321" max="13321" width="9.28515625" customWidth="1"/>
    <col min="13322" max="13322" width="7.85546875" customWidth="1"/>
    <col min="13323" max="13324" width="8.5703125" customWidth="1"/>
    <col min="13325" max="13325" width="7.85546875" customWidth="1"/>
    <col min="13327" max="13328" width="4.42578125" customWidth="1"/>
    <col min="13329" max="13329" width="12.140625" customWidth="1"/>
    <col min="13330" max="13330" width="7.85546875" customWidth="1"/>
    <col min="13331" max="13331" width="7.42578125" customWidth="1"/>
    <col min="13337" max="13349" width="0" hidden="1" customWidth="1"/>
    <col min="13569" max="13569" width="5.42578125" customWidth="1"/>
    <col min="13570" max="13570" width="4.42578125" customWidth="1"/>
    <col min="13571" max="13571" width="8.28515625" customWidth="1"/>
    <col min="13572" max="13572" width="7.140625" customWidth="1"/>
    <col min="13573" max="13573" width="9.28515625" customWidth="1"/>
    <col min="13574" max="13574" width="7.140625" customWidth="1"/>
    <col min="13575" max="13575" width="9.28515625" customWidth="1"/>
    <col min="13576" max="13576" width="7.140625" customWidth="1"/>
    <col min="13577" max="13577" width="9.28515625" customWidth="1"/>
    <col min="13578" max="13578" width="7.85546875" customWidth="1"/>
    <col min="13579" max="13580" width="8.5703125" customWidth="1"/>
    <col min="13581" max="13581" width="7.85546875" customWidth="1"/>
    <col min="13583" max="13584" width="4.42578125" customWidth="1"/>
    <col min="13585" max="13585" width="12.140625" customWidth="1"/>
    <col min="13586" max="13586" width="7.85546875" customWidth="1"/>
    <col min="13587" max="13587" width="7.42578125" customWidth="1"/>
    <col min="13593" max="13605" width="0" hidden="1" customWidth="1"/>
    <col min="13825" max="13825" width="5.42578125" customWidth="1"/>
    <col min="13826" max="13826" width="4.42578125" customWidth="1"/>
    <col min="13827" max="13827" width="8.28515625" customWidth="1"/>
    <col min="13828" max="13828" width="7.140625" customWidth="1"/>
    <col min="13829" max="13829" width="9.28515625" customWidth="1"/>
    <col min="13830" max="13830" width="7.140625" customWidth="1"/>
    <col min="13831" max="13831" width="9.28515625" customWidth="1"/>
    <col min="13832" max="13832" width="7.140625" customWidth="1"/>
    <col min="13833" max="13833" width="9.28515625" customWidth="1"/>
    <col min="13834" max="13834" width="7.85546875" customWidth="1"/>
    <col min="13835" max="13836" width="8.5703125" customWidth="1"/>
    <col min="13837" max="13837" width="7.85546875" customWidth="1"/>
    <col min="13839" max="13840" width="4.42578125" customWidth="1"/>
    <col min="13841" max="13841" width="12.140625" customWidth="1"/>
    <col min="13842" max="13842" width="7.85546875" customWidth="1"/>
    <col min="13843" max="13843" width="7.42578125" customWidth="1"/>
    <col min="13849" max="13861" width="0" hidden="1" customWidth="1"/>
    <col min="14081" max="14081" width="5.42578125" customWidth="1"/>
    <col min="14082" max="14082" width="4.42578125" customWidth="1"/>
    <col min="14083" max="14083" width="8.28515625" customWidth="1"/>
    <col min="14084" max="14084" width="7.140625" customWidth="1"/>
    <col min="14085" max="14085" width="9.28515625" customWidth="1"/>
    <col min="14086" max="14086" width="7.140625" customWidth="1"/>
    <col min="14087" max="14087" width="9.28515625" customWidth="1"/>
    <col min="14088" max="14088" width="7.140625" customWidth="1"/>
    <col min="14089" max="14089" width="9.28515625" customWidth="1"/>
    <col min="14090" max="14090" width="7.85546875" customWidth="1"/>
    <col min="14091" max="14092" width="8.5703125" customWidth="1"/>
    <col min="14093" max="14093" width="7.85546875" customWidth="1"/>
    <col min="14095" max="14096" width="4.42578125" customWidth="1"/>
    <col min="14097" max="14097" width="12.140625" customWidth="1"/>
    <col min="14098" max="14098" width="7.85546875" customWidth="1"/>
    <col min="14099" max="14099" width="7.42578125" customWidth="1"/>
    <col min="14105" max="14117" width="0" hidden="1" customWidth="1"/>
    <col min="14337" max="14337" width="5.42578125" customWidth="1"/>
    <col min="14338" max="14338" width="4.42578125" customWidth="1"/>
    <col min="14339" max="14339" width="8.28515625" customWidth="1"/>
    <col min="14340" max="14340" width="7.140625" customWidth="1"/>
    <col min="14341" max="14341" width="9.28515625" customWidth="1"/>
    <col min="14342" max="14342" width="7.140625" customWidth="1"/>
    <col min="14343" max="14343" width="9.28515625" customWidth="1"/>
    <col min="14344" max="14344" width="7.140625" customWidth="1"/>
    <col min="14345" max="14345" width="9.28515625" customWidth="1"/>
    <col min="14346" max="14346" width="7.85546875" customWidth="1"/>
    <col min="14347" max="14348" width="8.5703125" customWidth="1"/>
    <col min="14349" max="14349" width="7.85546875" customWidth="1"/>
    <col min="14351" max="14352" width="4.42578125" customWidth="1"/>
    <col min="14353" max="14353" width="12.140625" customWidth="1"/>
    <col min="14354" max="14354" width="7.85546875" customWidth="1"/>
    <col min="14355" max="14355" width="7.42578125" customWidth="1"/>
    <col min="14361" max="14373" width="0" hidden="1" customWidth="1"/>
    <col min="14593" max="14593" width="5.42578125" customWidth="1"/>
    <col min="14594" max="14594" width="4.42578125" customWidth="1"/>
    <col min="14595" max="14595" width="8.28515625" customWidth="1"/>
    <col min="14596" max="14596" width="7.140625" customWidth="1"/>
    <col min="14597" max="14597" width="9.28515625" customWidth="1"/>
    <col min="14598" max="14598" width="7.140625" customWidth="1"/>
    <col min="14599" max="14599" width="9.28515625" customWidth="1"/>
    <col min="14600" max="14600" width="7.140625" customWidth="1"/>
    <col min="14601" max="14601" width="9.28515625" customWidth="1"/>
    <col min="14602" max="14602" width="7.85546875" customWidth="1"/>
    <col min="14603" max="14604" width="8.5703125" customWidth="1"/>
    <col min="14605" max="14605" width="7.85546875" customWidth="1"/>
    <col min="14607" max="14608" width="4.42578125" customWidth="1"/>
    <col min="14609" max="14609" width="12.140625" customWidth="1"/>
    <col min="14610" max="14610" width="7.85546875" customWidth="1"/>
    <col min="14611" max="14611" width="7.42578125" customWidth="1"/>
    <col min="14617" max="14629" width="0" hidden="1" customWidth="1"/>
    <col min="14849" max="14849" width="5.42578125" customWidth="1"/>
    <col min="14850" max="14850" width="4.42578125" customWidth="1"/>
    <col min="14851" max="14851" width="8.28515625" customWidth="1"/>
    <col min="14852" max="14852" width="7.140625" customWidth="1"/>
    <col min="14853" max="14853" width="9.28515625" customWidth="1"/>
    <col min="14854" max="14854" width="7.140625" customWidth="1"/>
    <col min="14855" max="14855" width="9.28515625" customWidth="1"/>
    <col min="14856" max="14856" width="7.140625" customWidth="1"/>
    <col min="14857" max="14857" width="9.28515625" customWidth="1"/>
    <col min="14858" max="14858" width="7.85546875" customWidth="1"/>
    <col min="14859" max="14860" width="8.5703125" customWidth="1"/>
    <col min="14861" max="14861" width="7.85546875" customWidth="1"/>
    <col min="14863" max="14864" width="4.42578125" customWidth="1"/>
    <col min="14865" max="14865" width="12.140625" customWidth="1"/>
    <col min="14866" max="14866" width="7.85546875" customWidth="1"/>
    <col min="14867" max="14867" width="7.42578125" customWidth="1"/>
    <col min="14873" max="14885" width="0" hidden="1" customWidth="1"/>
    <col min="15105" max="15105" width="5.42578125" customWidth="1"/>
    <col min="15106" max="15106" width="4.42578125" customWidth="1"/>
    <col min="15107" max="15107" width="8.28515625" customWidth="1"/>
    <col min="15108" max="15108" width="7.140625" customWidth="1"/>
    <col min="15109" max="15109" width="9.28515625" customWidth="1"/>
    <col min="15110" max="15110" width="7.140625" customWidth="1"/>
    <col min="15111" max="15111" width="9.28515625" customWidth="1"/>
    <col min="15112" max="15112" width="7.140625" customWidth="1"/>
    <col min="15113" max="15113" width="9.28515625" customWidth="1"/>
    <col min="15114" max="15114" width="7.85546875" customWidth="1"/>
    <col min="15115" max="15116" width="8.5703125" customWidth="1"/>
    <col min="15117" max="15117" width="7.85546875" customWidth="1"/>
    <col min="15119" max="15120" width="4.42578125" customWidth="1"/>
    <col min="15121" max="15121" width="12.140625" customWidth="1"/>
    <col min="15122" max="15122" width="7.85546875" customWidth="1"/>
    <col min="15123" max="15123" width="7.42578125" customWidth="1"/>
    <col min="15129" max="15141" width="0" hidden="1" customWidth="1"/>
    <col min="15361" max="15361" width="5.42578125" customWidth="1"/>
    <col min="15362" max="15362" width="4.42578125" customWidth="1"/>
    <col min="15363" max="15363" width="8.28515625" customWidth="1"/>
    <col min="15364" max="15364" width="7.140625" customWidth="1"/>
    <col min="15365" max="15365" width="9.28515625" customWidth="1"/>
    <col min="15366" max="15366" width="7.140625" customWidth="1"/>
    <col min="15367" max="15367" width="9.28515625" customWidth="1"/>
    <col min="15368" max="15368" width="7.140625" customWidth="1"/>
    <col min="15369" max="15369" width="9.28515625" customWidth="1"/>
    <col min="15370" max="15370" width="7.85546875" customWidth="1"/>
    <col min="15371" max="15372" width="8.5703125" customWidth="1"/>
    <col min="15373" max="15373" width="7.85546875" customWidth="1"/>
    <col min="15375" max="15376" width="4.42578125" customWidth="1"/>
    <col min="15377" max="15377" width="12.140625" customWidth="1"/>
    <col min="15378" max="15378" width="7.85546875" customWidth="1"/>
    <col min="15379" max="15379" width="7.42578125" customWidth="1"/>
    <col min="15385" max="15397" width="0" hidden="1" customWidth="1"/>
    <col min="15617" max="15617" width="5.42578125" customWidth="1"/>
    <col min="15618" max="15618" width="4.42578125" customWidth="1"/>
    <col min="15619" max="15619" width="8.28515625" customWidth="1"/>
    <col min="15620" max="15620" width="7.140625" customWidth="1"/>
    <col min="15621" max="15621" width="9.28515625" customWidth="1"/>
    <col min="15622" max="15622" width="7.140625" customWidth="1"/>
    <col min="15623" max="15623" width="9.28515625" customWidth="1"/>
    <col min="15624" max="15624" width="7.140625" customWidth="1"/>
    <col min="15625" max="15625" width="9.28515625" customWidth="1"/>
    <col min="15626" max="15626" width="7.85546875" customWidth="1"/>
    <col min="15627" max="15628" width="8.5703125" customWidth="1"/>
    <col min="15629" max="15629" width="7.85546875" customWidth="1"/>
    <col min="15631" max="15632" width="4.42578125" customWidth="1"/>
    <col min="15633" max="15633" width="12.140625" customWidth="1"/>
    <col min="15634" max="15634" width="7.85546875" customWidth="1"/>
    <col min="15635" max="15635" width="7.42578125" customWidth="1"/>
    <col min="15641" max="15653" width="0" hidden="1" customWidth="1"/>
    <col min="15873" max="15873" width="5.42578125" customWidth="1"/>
    <col min="15874" max="15874" width="4.42578125" customWidth="1"/>
    <col min="15875" max="15875" width="8.28515625" customWidth="1"/>
    <col min="15876" max="15876" width="7.140625" customWidth="1"/>
    <col min="15877" max="15877" width="9.28515625" customWidth="1"/>
    <col min="15878" max="15878" width="7.140625" customWidth="1"/>
    <col min="15879" max="15879" width="9.28515625" customWidth="1"/>
    <col min="15880" max="15880" width="7.140625" customWidth="1"/>
    <col min="15881" max="15881" width="9.28515625" customWidth="1"/>
    <col min="15882" max="15882" width="7.85546875" customWidth="1"/>
    <col min="15883" max="15884" width="8.5703125" customWidth="1"/>
    <col min="15885" max="15885" width="7.85546875" customWidth="1"/>
    <col min="15887" max="15888" width="4.42578125" customWidth="1"/>
    <col min="15889" max="15889" width="12.140625" customWidth="1"/>
    <col min="15890" max="15890" width="7.85546875" customWidth="1"/>
    <col min="15891" max="15891" width="7.42578125" customWidth="1"/>
    <col min="15897" max="15909" width="0" hidden="1" customWidth="1"/>
    <col min="16129" max="16129" width="5.42578125" customWidth="1"/>
    <col min="16130" max="16130" width="4.42578125" customWidth="1"/>
    <col min="16131" max="16131" width="8.28515625" customWidth="1"/>
    <col min="16132" max="16132" width="7.140625" customWidth="1"/>
    <col min="16133" max="16133" width="9.28515625" customWidth="1"/>
    <col min="16134" max="16134" width="7.140625" customWidth="1"/>
    <col min="16135" max="16135" width="9.28515625" customWidth="1"/>
    <col min="16136" max="16136" width="7.140625" customWidth="1"/>
    <col min="16137" max="16137" width="9.28515625" customWidth="1"/>
    <col min="16138" max="16138" width="7.85546875" customWidth="1"/>
    <col min="16139" max="16140" width="8.5703125" customWidth="1"/>
    <col min="16141" max="16141" width="7.85546875" customWidth="1"/>
    <col min="16143" max="16144" width="4.42578125" customWidth="1"/>
    <col min="16145" max="16145" width="12.140625" customWidth="1"/>
    <col min="16146" max="16146" width="7.85546875" customWidth="1"/>
    <col min="16147" max="16147" width="7.42578125" customWidth="1"/>
    <col min="16153" max="16165" width="0" hidden="1" customWidth="1"/>
  </cols>
  <sheetData>
    <row r="1" spans="1:37" ht="26.25" x14ac:dyDescent="0.2">
      <c r="A1" s="324" t="str">
        <f>[2]Altalanos!$A$6</f>
        <v>Korosztályos Budapest Csapatbajnokság 2026</v>
      </c>
      <c r="B1" s="324"/>
      <c r="C1" s="324"/>
      <c r="D1" s="324"/>
      <c r="E1" s="324"/>
      <c r="F1" s="324"/>
      <c r="G1" s="2"/>
      <c r="H1" s="5" t="s">
        <v>47</v>
      </c>
      <c r="I1" s="3"/>
      <c r="J1" s="4"/>
      <c r="L1" s="6"/>
      <c r="M1" s="7"/>
      <c r="N1" s="175"/>
      <c r="O1" s="175" t="s">
        <v>0</v>
      </c>
      <c r="P1" s="175"/>
      <c r="Q1" s="173"/>
      <c r="R1" s="175"/>
      <c r="AB1" s="10" t="e">
        <f>IF(Y5=1,CONCATENATE(VLOOKUP(Y3,AA16:AH27,2)),CONCATENATE(VLOOKUP(Y3,AA2:AK13,2)))</f>
        <v>#N/A</v>
      </c>
      <c r="AC1" s="10" t="e">
        <f>IF(Y5=1,CONCATENATE(VLOOKUP(Y3,AA16:AK27,3)),CONCATENATE(VLOOKUP(Y3,AA2:AK13,3)))</f>
        <v>#N/A</v>
      </c>
      <c r="AD1" s="10" t="e">
        <f>IF(Y5=1,CONCATENATE(VLOOKUP(Y3,AA16:AK27,4)),CONCATENATE(VLOOKUP(Y3,AA2:AK13,4)))</f>
        <v>#N/A</v>
      </c>
      <c r="AE1" s="10" t="e">
        <f>IF(Y5=1,CONCATENATE(VLOOKUP(Y3,AA16:AK27,5)),CONCATENATE(VLOOKUP(Y3,AA2:AK13,5)))</f>
        <v>#N/A</v>
      </c>
      <c r="AF1" s="10" t="e">
        <f>IF(Y5=1,CONCATENATE(VLOOKUP(Y3,AA16:AK27,6)),CONCATENATE(VLOOKUP(Y3,AA2:AK13,6)))</f>
        <v>#N/A</v>
      </c>
      <c r="AG1" s="10" t="e">
        <f>IF(Y5=1,CONCATENATE(VLOOKUP(Y3,AA16:AK27,7)),CONCATENATE(VLOOKUP(Y3,AA2:AK13,7)))</f>
        <v>#N/A</v>
      </c>
      <c r="AH1" s="10" t="e">
        <f>IF(Y5=1,CONCATENATE(VLOOKUP(Y3,AA16:AK27,8)),CONCATENATE(VLOOKUP(Y3,AA2:AK13,8)))</f>
        <v>#N/A</v>
      </c>
      <c r="AI1" s="10" t="e">
        <f>IF(Y5=1,CONCATENATE(VLOOKUP(Y3,AA16:AK27,9)),CONCATENATE(VLOOKUP(Y3,AA2:AK13,9)))</f>
        <v>#N/A</v>
      </c>
      <c r="AJ1" s="10" t="e">
        <f>IF(Y5=1,CONCATENATE(VLOOKUP(Y3,AA16:AK27,10)),CONCATENATE(VLOOKUP(Y3,AA2:AK13,10)))</f>
        <v>#N/A</v>
      </c>
      <c r="AK1" s="10" t="e">
        <f>IF(Y5=1,CONCATENATE(VLOOKUP(Y3,AA16:AK27,11)),CONCATENATE(VLOOKUP(Y3,AA2:AK13,11)))</f>
        <v>#N/A</v>
      </c>
    </row>
    <row r="2" spans="1:37" x14ac:dyDescent="0.2">
      <c r="A2" s="12" t="s">
        <v>1</v>
      </c>
      <c r="B2" s="13"/>
      <c r="C2" s="13"/>
      <c r="D2" s="13"/>
      <c r="E2" s="309" t="str">
        <f>[2]Altalanos!$E$8</f>
        <v>L16</v>
      </c>
      <c r="F2" s="13"/>
      <c r="G2" s="14"/>
      <c r="H2" s="15"/>
      <c r="I2" s="15"/>
      <c r="J2" s="16"/>
      <c r="K2" s="6"/>
      <c r="L2" s="6"/>
      <c r="M2" s="6"/>
      <c r="N2" s="184"/>
      <c r="O2" s="183"/>
      <c r="P2" s="184"/>
      <c r="Q2" s="183"/>
      <c r="R2" s="184"/>
      <c r="Y2" s="19"/>
      <c r="Z2" s="20"/>
      <c r="AA2" s="20" t="s">
        <v>2</v>
      </c>
      <c r="AB2" s="21">
        <v>150</v>
      </c>
      <c r="AC2" s="21">
        <v>120</v>
      </c>
      <c r="AD2" s="21">
        <v>100</v>
      </c>
      <c r="AE2" s="21">
        <v>80</v>
      </c>
      <c r="AF2" s="21">
        <v>70</v>
      </c>
      <c r="AG2" s="21">
        <v>60</v>
      </c>
      <c r="AH2" s="21">
        <v>55</v>
      </c>
      <c r="AI2" s="21">
        <v>50</v>
      </c>
      <c r="AJ2" s="21">
        <v>45</v>
      </c>
      <c r="AK2" s="21">
        <v>40</v>
      </c>
    </row>
    <row r="3" spans="1:37" x14ac:dyDescent="0.2">
      <c r="A3" s="23" t="s">
        <v>3</v>
      </c>
      <c r="B3" s="23"/>
      <c r="C3" s="23"/>
      <c r="D3" s="23"/>
      <c r="E3" s="23" t="s">
        <v>4</v>
      </c>
      <c r="F3" s="23"/>
      <c r="G3" s="23"/>
      <c r="H3" s="23" t="s">
        <v>5</v>
      </c>
      <c r="I3" s="23"/>
      <c r="J3" s="24"/>
      <c r="K3" s="23"/>
      <c r="L3" s="25"/>
      <c r="M3" s="25" t="s">
        <v>6</v>
      </c>
      <c r="N3" s="259"/>
      <c r="O3" s="260"/>
      <c r="P3" s="259"/>
      <c r="Q3" s="264" t="s">
        <v>54</v>
      </c>
      <c r="R3" s="21" t="s">
        <v>69</v>
      </c>
      <c r="S3" s="21" t="s">
        <v>92</v>
      </c>
      <c r="Y3" s="20">
        <f>IF(H4="OB","A",IF(H4="IX","W",H4))</f>
        <v>0</v>
      </c>
      <c r="Z3" s="20"/>
      <c r="AA3" s="20" t="s">
        <v>8</v>
      </c>
      <c r="AB3" s="21">
        <v>120</v>
      </c>
      <c r="AC3" s="21">
        <v>90</v>
      </c>
      <c r="AD3" s="21">
        <v>65</v>
      </c>
      <c r="AE3" s="21">
        <v>55</v>
      </c>
      <c r="AF3" s="21">
        <v>50</v>
      </c>
      <c r="AG3" s="21">
        <v>45</v>
      </c>
      <c r="AH3" s="21">
        <v>40</v>
      </c>
      <c r="AI3" s="21">
        <v>35</v>
      </c>
      <c r="AJ3" s="21">
        <v>25</v>
      </c>
      <c r="AK3" s="21">
        <v>20</v>
      </c>
    </row>
    <row r="4" spans="1:37" ht="13.5" thickBot="1" x14ac:dyDescent="0.25">
      <c r="A4" s="313" t="str">
        <f>[2]Altalanos!$A$10</f>
        <v>2026-06-20 - 2026-07-02</v>
      </c>
      <c r="B4" s="313"/>
      <c r="C4" s="313"/>
      <c r="D4" s="28"/>
      <c r="E4" s="29" t="str">
        <f>[2]Altalanos!$C$10</f>
        <v>Budapest</v>
      </c>
      <c r="F4" s="29"/>
      <c r="G4" s="29"/>
      <c r="H4" s="32"/>
      <c r="I4" s="29"/>
      <c r="J4" s="31"/>
      <c r="K4" s="32"/>
      <c r="L4" s="310"/>
      <c r="M4" s="34" t="str">
        <f>[2]Altalanos!$E$10</f>
        <v>Kovács Annamária</v>
      </c>
      <c r="N4" s="262"/>
      <c r="O4" s="263"/>
      <c r="P4" s="262"/>
      <c r="Q4" s="269" t="s">
        <v>64</v>
      </c>
      <c r="R4" s="270" t="s">
        <v>71</v>
      </c>
      <c r="S4" s="270" t="s">
        <v>65</v>
      </c>
      <c r="Y4" s="20"/>
      <c r="Z4" s="20"/>
      <c r="AA4" s="20" t="s">
        <v>18</v>
      </c>
      <c r="AB4" s="21">
        <v>90</v>
      </c>
      <c r="AC4" s="21">
        <v>60</v>
      </c>
      <c r="AD4" s="21">
        <v>45</v>
      </c>
      <c r="AE4" s="21">
        <v>34</v>
      </c>
      <c r="AF4" s="21">
        <v>27</v>
      </c>
      <c r="AG4" s="21">
        <v>22</v>
      </c>
      <c r="AH4" s="21">
        <v>18</v>
      </c>
      <c r="AI4" s="21">
        <v>15</v>
      </c>
      <c r="AJ4" s="21">
        <v>12</v>
      </c>
      <c r="AK4" s="21">
        <v>9</v>
      </c>
    </row>
    <row r="5" spans="1:37" x14ac:dyDescent="0.2">
      <c r="A5" s="266"/>
      <c r="B5" s="266" t="s">
        <v>57</v>
      </c>
      <c r="C5" s="267" t="s">
        <v>58</v>
      </c>
      <c r="D5" s="266" t="s">
        <v>10</v>
      </c>
      <c r="E5" s="266" t="s">
        <v>59</v>
      </c>
      <c r="F5" s="266"/>
      <c r="G5" s="266" t="s">
        <v>60</v>
      </c>
      <c r="H5" s="266"/>
      <c r="I5" s="266" t="s">
        <v>14</v>
      </c>
      <c r="J5" s="266"/>
      <c r="K5" s="268" t="s">
        <v>61</v>
      </c>
      <c r="L5" s="268" t="s">
        <v>62</v>
      </c>
      <c r="M5" s="268" t="s">
        <v>63</v>
      </c>
      <c r="Q5" s="271" t="s">
        <v>67</v>
      </c>
      <c r="R5" s="272" t="s">
        <v>74</v>
      </c>
      <c r="S5" s="272" t="s">
        <v>56</v>
      </c>
      <c r="Y5" s="20">
        <f>IF(OR([2]Altalanos!$A$8="F1",[2]Altalanos!$A$8="F2",[2]Altalanos!$A$8="N1",[2]Altalanos!$A$8="N2"),1,2)</f>
        <v>2</v>
      </c>
      <c r="Z5" s="20"/>
      <c r="AA5" s="20" t="s">
        <v>19</v>
      </c>
      <c r="AB5" s="21">
        <v>60</v>
      </c>
      <c r="AC5" s="21">
        <v>40</v>
      </c>
      <c r="AD5" s="21">
        <v>30</v>
      </c>
      <c r="AE5" s="21">
        <v>20</v>
      </c>
      <c r="AF5" s="21">
        <v>18</v>
      </c>
      <c r="AG5" s="21">
        <v>15</v>
      </c>
      <c r="AH5" s="21">
        <v>12</v>
      </c>
      <c r="AI5" s="21">
        <v>10</v>
      </c>
      <c r="AJ5" s="21">
        <v>8</v>
      </c>
      <c r="AK5" s="21">
        <v>6</v>
      </c>
    </row>
    <row r="6" spans="1:37" x14ac:dyDescent="0.2">
      <c r="A6" s="171"/>
      <c r="B6" s="171"/>
      <c r="C6" s="22"/>
      <c r="D6" s="171"/>
      <c r="E6" s="171"/>
      <c r="F6" s="171"/>
      <c r="G6" s="171"/>
      <c r="H6" s="171"/>
      <c r="I6" s="171"/>
      <c r="J6" s="171"/>
      <c r="K6" s="171"/>
      <c r="L6" s="171"/>
      <c r="M6" s="171"/>
      <c r="Y6" s="20"/>
      <c r="Z6" s="20"/>
      <c r="AA6" s="20" t="s">
        <v>20</v>
      </c>
      <c r="AB6" s="21">
        <v>40</v>
      </c>
      <c r="AC6" s="21">
        <v>25</v>
      </c>
      <c r="AD6" s="21">
        <v>18</v>
      </c>
      <c r="AE6" s="21">
        <v>13</v>
      </c>
      <c r="AF6" s="21">
        <v>10</v>
      </c>
      <c r="AG6" s="21">
        <v>8</v>
      </c>
      <c r="AH6" s="21">
        <v>6</v>
      </c>
      <c r="AI6" s="21">
        <v>5</v>
      </c>
      <c r="AJ6" s="21">
        <v>4</v>
      </c>
      <c r="AK6" s="21">
        <v>3</v>
      </c>
    </row>
    <row r="7" spans="1:37" x14ac:dyDescent="0.2">
      <c r="A7" s="273" t="s">
        <v>2</v>
      </c>
      <c r="B7" s="274">
        <v>1</v>
      </c>
      <c r="C7" s="275">
        <f>IF($B7="","",VLOOKUP($B7,[2]L16_Lista!$A$7:$O$22,5))</f>
        <v>0</v>
      </c>
      <c r="D7" s="275">
        <f>IF($B7="","",VLOOKUP($B7,[2]L16_Lista!$A$7:$O$22,15))</f>
        <v>0</v>
      </c>
      <c r="E7" s="323" t="str">
        <f>UPPER(IF($B7="","",VLOOKUP($B7,[2]L16_Lista!$A$7:$O$22,2)))</f>
        <v>BUDAPESTI HONVÉD SE</v>
      </c>
      <c r="F7" s="323"/>
      <c r="G7" s="323">
        <f>IF($B7="","",VLOOKUP($B7,[2]L16_Lista!$A$7:$O$22,3))</f>
        <v>0</v>
      </c>
      <c r="H7" s="323"/>
      <c r="I7" s="276">
        <f>IF($B7="","",VLOOKUP($B7,[2]L16_Lista!$A$7:$O$22,4))</f>
        <v>0</v>
      </c>
      <c r="J7" s="171"/>
      <c r="K7" s="277" t="s">
        <v>110</v>
      </c>
      <c r="L7" s="278"/>
      <c r="M7" s="279"/>
      <c r="Y7" s="20"/>
      <c r="Z7" s="20"/>
      <c r="AA7" s="20" t="s">
        <v>22</v>
      </c>
      <c r="AB7" s="21">
        <v>25</v>
      </c>
      <c r="AC7" s="21">
        <v>15</v>
      </c>
      <c r="AD7" s="21">
        <v>13</v>
      </c>
      <c r="AE7" s="21">
        <v>8</v>
      </c>
      <c r="AF7" s="21">
        <v>6</v>
      </c>
      <c r="AG7" s="21">
        <v>4</v>
      </c>
      <c r="AH7" s="21">
        <v>3</v>
      </c>
      <c r="AI7" s="21">
        <v>2</v>
      </c>
      <c r="AJ7" s="21">
        <v>1</v>
      </c>
      <c r="AK7" s="21">
        <v>0</v>
      </c>
    </row>
    <row r="8" spans="1:37" x14ac:dyDescent="0.2">
      <c r="A8" s="273"/>
      <c r="B8" s="280"/>
      <c r="C8" s="281"/>
      <c r="D8" s="281"/>
      <c r="E8" s="281"/>
      <c r="F8" s="281"/>
      <c r="G8" s="281"/>
      <c r="H8" s="281"/>
      <c r="I8" s="281"/>
      <c r="J8" s="171"/>
      <c r="K8" s="273"/>
      <c r="L8" s="273"/>
      <c r="M8" s="282"/>
      <c r="Y8" s="20"/>
      <c r="Z8" s="20"/>
      <c r="AA8" s="20" t="s">
        <v>24</v>
      </c>
      <c r="AB8" s="21">
        <v>15</v>
      </c>
      <c r="AC8" s="21">
        <v>10</v>
      </c>
      <c r="AD8" s="21">
        <v>7</v>
      </c>
      <c r="AE8" s="21">
        <v>5</v>
      </c>
      <c r="AF8" s="21">
        <v>4</v>
      </c>
      <c r="AG8" s="21">
        <v>3</v>
      </c>
      <c r="AH8" s="21">
        <v>2</v>
      </c>
      <c r="AI8" s="21">
        <v>1</v>
      </c>
      <c r="AJ8" s="21">
        <v>0</v>
      </c>
      <c r="AK8" s="21">
        <v>0</v>
      </c>
    </row>
    <row r="9" spans="1:37" x14ac:dyDescent="0.2">
      <c r="A9" s="273" t="s">
        <v>7</v>
      </c>
      <c r="B9" s="274">
        <v>2</v>
      </c>
      <c r="C9" s="275">
        <f>IF($B9="","",VLOOKUP($B9,[2]L16_Lista!$A$7:$O$22,5))</f>
        <v>0</v>
      </c>
      <c r="D9" s="275">
        <f>IF($B9="","",VLOOKUP($B9,[2]L16_Lista!$A$7:$O$22,15))</f>
        <v>0</v>
      </c>
      <c r="E9" s="323" t="str">
        <f>UPPER(IF($B9="","",VLOOKUP($B9,[2]L16_Lista!$A$7:$O$22,2)))</f>
        <v>TENISZ MŰHELY</v>
      </c>
      <c r="F9" s="323"/>
      <c r="G9" s="323">
        <f>IF($B9="","",VLOOKUP($B9,[2]L16_Lista!$A$7:$O$22,3))</f>
        <v>0</v>
      </c>
      <c r="H9" s="323"/>
      <c r="I9" s="276">
        <f>IF($B9="","",VLOOKUP($B9,[2]L16_Lista!$A$7:$O$22,4))</f>
        <v>0</v>
      </c>
      <c r="J9" s="171"/>
      <c r="K9" s="277" t="s">
        <v>111</v>
      </c>
      <c r="L9" s="278"/>
      <c r="M9" s="279"/>
      <c r="Y9" s="20"/>
      <c r="Z9" s="20"/>
      <c r="AA9" s="20" t="s">
        <v>25</v>
      </c>
      <c r="AB9" s="21">
        <v>10</v>
      </c>
      <c r="AC9" s="21">
        <v>6</v>
      </c>
      <c r="AD9" s="21">
        <v>4</v>
      </c>
      <c r="AE9" s="21">
        <v>2</v>
      </c>
      <c r="AF9" s="21">
        <v>1</v>
      </c>
      <c r="AG9" s="21">
        <v>0</v>
      </c>
      <c r="AH9" s="21">
        <v>0</v>
      </c>
      <c r="AI9" s="21">
        <v>0</v>
      </c>
      <c r="AJ9" s="21">
        <v>0</v>
      </c>
      <c r="AK9" s="21">
        <v>0</v>
      </c>
    </row>
    <row r="10" spans="1:37" x14ac:dyDescent="0.2">
      <c r="A10" s="273"/>
      <c r="B10" s="280"/>
      <c r="C10" s="281"/>
      <c r="D10" s="281"/>
      <c r="E10" s="281"/>
      <c r="F10" s="281"/>
      <c r="G10" s="281"/>
      <c r="H10" s="281"/>
      <c r="I10" s="281"/>
      <c r="J10" s="171"/>
      <c r="K10" s="273"/>
      <c r="L10" s="273"/>
      <c r="M10" s="282"/>
      <c r="Y10" s="20"/>
      <c r="Z10" s="20"/>
      <c r="AA10" s="20" t="s">
        <v>26</v>
      </c>
      <c r="AB10" s="21">
        <v>6</v>
      </c>
      <c r="AC10" s="21">
        <v>3</v>
      </c>
      <c r="AD10" s="21">
        <v>2</v>
      </c>
      <c r="AE10" s="21">
        <v>1</v>
      </c>
      <c r="AF10" s="21">
        <v>0</v>
      </c>
      <c r="AG10" s="21">
        <v>0</v>
      </c>
      <c r="AH10" s="21">
        <v>0</v>
      </c>
      <c r="AI10" s="21">
        <v>0</v>
      </c>
      <c r="AJ10" s="21">
        <v>0</v>
      </c>
      <c r="AK10" s="21">
        <v>0</v>
      </c>
    </row>
    <row r="11" spans="1:37" x14ac:dyDescent="0.2">
      <c r="A11" s="273" t="s">
        <v>76</v>
      </c>
      <c r="B11" s="274">
        <v>3</v>
      </c>
      <c r="C11" s="275">
        <f>IF($B11="","",VLOOKUP($B11,[2]L16_Lista!$A$7:$O$22,5))</f>
        <v>0</v>
      </c>
      <c r="D11" s="275">
        <f>IF($B11="","",VLOOKUP($B11,[2]L16_Lista!$A$7:$O$22,15))</f>
        <v>0</v>
      </c>
      <c r="E11" s="323" t="str">
        <f>UPPER(IF($B11="","",VLOOKUP($B11,[2]L16_Lista!$A$7:$O$22,2)))</f>
        <v xml:space="preserve">VASAS SC </v>
      </c>
      <c r="F11" s="323"/>
      <c r="G11" s="323">
        <f>IF($B11="","",VLOOKUP($B11,[2]L16_Lista!$A$7:$O$22,3))</f>
        <v>0</v>
      </c>
      <c r="H11" s="323"/>
      <c r="I11" s="276">
        <f>IF($B11="","",VLOOKUP($B11,[2]L16_Lista!$A$7:$O$22,4))</f>
        <v>0</v>
      </c>
      <c r="J11" s="171"/>
      <c r="K11" s="277" t="s">
        <v>112</v>
      </c>
      <c r="L11" s="278"/>
      <c r="M11" s="279"/>
      <c r="Y11" s="20"/>
      <c r="Z11" s="20"/>
      <c r="AA11" s="20" t="s">
        <v>27</v>
      </c>
      <c r="AB11" s="21">
        <v>3</v>
      </c>
      <c r="AC11" s="21">
        <v>2</v>
      </c>
      <c r="AD11" s="21">
        <v>1</v>
      </c>
      <c r="AE11" s="21">
        <v>0</v>
      </c>
      <c r="AF11" s="21">
        <v>0</v>
      </c>
      <c r="AG11" s="21">
        <v>0</v>
      </c>
      <c r="AH11" s="21">
        <v>0</v>
      </c>
      <c r="AI11" s="21">
        <v>0</v>
      </c>
      <c r="AJ11" s="21">
        <v>0</v>
      </c>
      <c r="AK11" s="21">
        <v>0</v>
      </c>
    </row>
    <row r="12" spans="1:37" x14ac:dyDescent="0.2">
      <c r="A12" s="273"/>
      <c r="B12" s="280"/>
      <c r="C12" s="281"/>
      <c r="D12" s="281"/>
      <c r="E12" s="281"/>
      <c r="F12" s="281"/>
      <c r="G12" s="281"/>
      <c r="H12" s="281"/>
      <c r="I12" s="281"/>
      <c r="J12" s="171"/>
      <c r="K12" s="22"/>
      <c r="L12" s="22"/>
      <c r="M12" s="282"/>
      <c r="Y12" s="20"/>
      <c r="Z12" s="20"/>
      <c r="AA12" s="20" t="s">
        <v>23</v>
      </c>
      <c r="AB12" s="283">
        <v>0</v>
      </c>
      <c r="AC12" s="283">
        <v>0</v>
      </c>
      <c r="AD12" s="283">
        <v>0</v>
      </c>
      <c r="AE12" s="283">
        <v>0</v>
      </c>
      <c r="AF12" s="283">
        <v>0</v>
      </c>
      <c r="AG12" s="283">
        <v>0</v>
      </c>
      <c r="AH12" s="283">
        <v>0</v>
      </c>
      <c r="AI12" s="283">
        <v>0</v>
      </c>
      <c r="AJ12" s="283">
        <v>0</v>
      </c>
      <c r="AK12" s="283">
        <v>0</v>
      </c>
    </row>
    <row r="13" spans="1:37" x14ac:dyDescent="0.2">
      <c r="A13" s="273" t="s">
        <v>77</v>
      </c>
      <c r="B13" s="274">
        <v>4</v>
      </c>
      <c r="C13" s="275">
        <f>IF($B13="","",VLOOKUP($B13,[2]L16_Lista!$A$7:$O$22,5))</f>
        <v>0</v>
      </c>
      <c r="D13" s="275">
        <f>IF($B13="","",VLOOKUP($B13,[2]L16_Lista!$A$7:$O$22,15))</f>
        <v>0</v>
      </c>
      <c r="E13" s="323" t="str">
        <f>UPPER(IF($B13="","",VLOOKUP($B13,[2]L16_Lista!$A$7:$O$22,2)))</f>
        <v>MTK BUDAPEST</v>
      </c>
      <c r="F13" s="323"/>
      <c r="G13" s="323">
        <f>IF($B13="","",VLOOKUP($B13,[2]L16_Lista!$A$7:$O$22,3))</f>
        <v>0</v>
      </c>
      <c r="H13" s="323"/>
      <c r="I13" s="276">
        <f>IF($B13="","",VLOOKUP($B13,[2]L16_Lista!$A$7:$O$22,4))</f>
        <v>0</v>
      </c>
      <c r="J13" s="171"/>
      <c r="K13" s="277" t="s">
        <v>117</v>
      </c>
      <c r="L13" s="278"/>
      <c r="M13" s="279"/>
      <c r="Y13" s="20"/>
      <c r="Z13" s="20"/>
      <c r="AA13" s="20" t="s">
        <v>28</v>
      </c>
      <c r="AB13" s="283">
        <v>0</v>
      </c>
      <c r="AC13" s="283">
        <v>0</v>
      </c>
      <c r="AD13" s="283">
        <v>0</v>
      </c>
      <c r="AE13" s="283">
        <v>0</v>
      </c>
      <c r="AF13" s="283">
        <v>0</v>
      </c>
      <c r="AG13" s="283">
        <v>0</v>
      </c>
      <c r="AH13" s="283">
        <v>0</v>
      </c>
      <c r="AI13" s="283">
        <v>0</v>
      </c>
      <c r="AJ13" s="283">
        <v>0</v>
      </c>
      <c r="AK13" s="283">
        <v>0</v>
      </c>
    </row>
    <row r="14" spans="1:37" x14ac:dyDescent="0.2">
      <c r="A14" s="171"/>
      <c r="B14" s="171"/>
      <c r="C14" s="171"/>
      <c r="D14" s="171"/>
      <c r="E14" s="171"/>
      <c r="F14" s="171"/>
      <c r="G14" s="171"/>
      <c r="H14" s="171"/>
      <c r="I14" s="171"/>
      <c r="J14" s="171"/>
      <c r="K14" s="171"/>
      <c r="L14" s="171"/>
      <c r="M14" s="171"/>
      <c r="Y14" s="20"/>
      <c r="Z14" s="20"/>
      <c r="AA14" s="20"/>
      <c r="AB14" s="20"/>
      <c r="AC14" s="20"/>
      <c r="AD14" s="20"/>
      <c r="AE14" s="20"/>
      <c r="AF14" s="20"/>
      <c r="AG14" s="20"/>
      <c r="AH14" s="20"/>
      <c r="AI14" s="20"/>
      <c r="AJ14" s="20"/>
      <c r="AK14" s="20"/>
    </row>
    <row r="15" spans="1:37" x14ac:dyDescent="0.2">
      <c r="A15" s="171"/>
      <c r="B15" s="171"/>
      <c r="C15" s="171"/>
      <c r="D15" s="171"/>
      <c r="E15" s="171"/>
      <c r="F15" s="171"/>
      <c r="G15" s="171"/>
      <c r="H15" s="171"/>
      <c r="I15" s="171"/>
      <c r="J15" s="171"/>
      <c r="K15" s="171"/>
      <c r="L15" s="171"/>
      <c r="M15" s="171"/>
      <c r="Y15" s="20"/>
      <c r="Z15" s="20"/>
      <c r="AA15" s="20"/>
      <c r="AB15" s="20"/>
      <c r="AC15" s="20"/>
      <c r="AD15" s="20"/>
      <c r="AE15" s="20"/>
      <c r="AF15" s="20"/>
      <c r="AG15" s="20"/>
      <c r="AH15" s="20"/>
      <c r="AI15" s="20"/>
      <c r="AJ15" s="20"/>
      <c r="AK15" s="20"/>
    </row>
    <row r="16" spans="1:37" x14ac:dyDescent="0.2">
      <c r="A16" s="171"/>
      <c r="B16" s="171"/>
      <c r="C16" s="171"/>
      <c r="D16" s="171"/>
      <c r="E16" s="171"/>
      <c r="F16" s="171"/>
      <c r="G16" s="171"/>
      <c r="H16" s="171"/>
      <c r="I16" s="171"/>
      <c r="J16" s="171"/>
      <c r="K16" s="171"/>
      <c r="L16" s="171"/>
      <c r="M16" s="171"/>
      <c r="Y16" s="20"/>
      <c r="Z16" s="20"/>
      <c r="AA16" s="20" t="s">
        <v>2</v>
      </c>
      <c r="AB16" s="20">
        <v>300</v>
      </c>
      <c r="AC16" s="20">
        <v>250</v>
      </c>
      <c r="AD16" s="20">
        <v>220</v>
      </c>
      <c r="AE16" s="20">
        <v>180</v>
      </c>
      <c r="AF16" s="20">
        <v>160</v>
      </c>
      <c r="AG16" s="20">
        <v>150</v>
      </c>
      <c r="AH16" s="20">
        <v>140</v>
      </c>
      <c r="AI16" s="20">
        <v>130</v>
      </c>
      <c r="AJ16" s="20">
        <v>120</v>
      </c>
      <c r="AK16" s="20">
        <v>110</v>
      </c>
    </row>
    <row r="17" spans="1:37" x14ac:dyDescent="0.2">
      <c r="A17" s="171"/>
      <c r="B17" s="171"/>
      <c r="C17" s="171"/>
      <c r="D17" s="171"/>
      <c r="E17" s="171"/>
      <c r="F17" s="171"/>
      <c r="G17" s="171"/>
      <c r="H17" s="171"/>
      <c r="I17" s="171"/>
      <c r="J17" s="171"/>
      <c r="K17" s="171"/>
      <c r="L17" s="171"/>
      <c r="M17" s="171"/>
      <c r="Y17" s="20"/>
      <c r="Z17" s="20"/>
      <c r="AA17" s="20" t="s">
        <v>8</v>
      </c>
      <c r="AB17" s="20">
        <v>250</v>
      </c>
      <c r="AC17" s="20">
        <v>200</v>
      </c>
      <c r="AD17" s="20">
        <v>160</v>
      </c>
      <c r="AE17" s="20">
        <v>140</v>
      </c>
      <c r="AF17" s="20">
        <v>120</v>
      </c>
      <c r="AG17" s="20">
        <v>110</v>
      </c>
      <c r="AH17" s="20">
        <v>100</v>
      </c>
      <c r="AI17" s="20">
        <v>90</v>
      </c>
      <c r="AJ17" s="20">
        <v>80</v>
      </c>
      <c r="AK17" s="20">
        <v>70</v>
      </c>
    </row>
    <row r="18" spans="1:37" ht="18.75" customHeight="1" x14ac:dyDescent="0.2">
      <c r="A18" s="171"/>
      <c r="B18" s="321"/>
      <c r="C18" s="321"/>
      <c r="D18" s="322" t="str">
        <f>E7</f>
        <v>BUDAPESTI HONVÉD SE</v>
      </c>
      <c r="E18" s="322"/>
      <c r="F18" s="322" t="str">
        <f>E9</f>
        <v>TENISZ MŰHELY</v>
      </c>
      <c r="G18" s="322"/>
      <c r="H18" s="322" t="str">
        <f>E11</f>
        <v xml:space="preserve">VASAS SC </v>
      </c>
      <c r="I18" s="322"/>
      <c r="J18" s="322" t="str">
        <f>E13</f>
        <v>MTK BUDAPEST</v>
      </c>
      <c r="K18" s="322"/>
      <c r="L18" s="171"/>
      <c r="M18" s="171"/>
      <c r="Y18" s="20"/>
      <c r="Z18" s="20"/>
      <c r="AA18" s="20" t="s">
        <v>18</v>
      </c>
      <c r="AB18" s="20">
        <v>200</v>
      </c>
      <c r="AC18" s="20">
        <v>150</v>
      </c>
      <c r="AD18" s="20">
        <v>130</v>
      </c>
      <c r="AE18" s="20">
        <v>110</v>
      </c>
      <c r="AF18" s="20">
        <v>95</v>
      </c>
      <c r="AG18" s="20">
        <v>80</v>
      </c>
      <c r="AH18" s="20">
        <v>70</v>
      </c>
      <c r="AI18" s="20">
        <v>60</v>
      </c>
      <c r="AJ18" s="20">
        <v>55</v>
      </c>
      <c r="AK18" s="20">
        <v>50</v>
      </c>
    </row>
    <row r="19" spans="1:37" ht="18.75" customHeight="1" x14ac:dyDescent="0.2">
      <c r="A19" s="284" t="s">
        <v>2</v>
      </c>
      <c r="B19" s="317" t="str">
        <f>E7</f>
        <v>BUDAPESTI HONVÉD SE</v>
      </c>
      <c r="C19" s="317"/>
      <c r="D19" s="320"/>
      <c r="E19" s="320"/>
      <c r="F19" s="318" t="s">
        <v>109</v>
      </c>
      <c r="G19" s="318"/>
      <c r="H19" s="318" t="s">
        <v>103</v>
      </c>
      <c r="I19" s="318"/>
      <c r="J19" s="319" t="s">
        <v>88</v>
      </c>
      <c r="K19" s="319"/>
      <c r="L19" s="171"/>
      <c r="M19" s="171"/>
      <c r="Y19" s="20"/>
      <c r="Z19" s="20"/>
      <c r="AA19" s="20" t="s">
        <v>19</v>
      </c>
      <c r="AB19" s="20">
        <v>150</v>
      </c>
      <c r="AC19" s="20">
        <v>120</v>
      </c>
      <c r="AD19" s="20">
        <v>100</v>
      </c>
      <c r="AE19" s="20">
        <v>80</v>
      </c>
      <c r="AF19" s="20">
        <v>70</v>
      </c>
      <c r="AG19" s="20">
        <v>60</v>
      </c>
      <c r="AH19" s="20">
        <v>55</v>
      </c>
      <c r="AI19" s="20">
        <v>50</v>
      </c>
      <c r="AJ19" s="20">
        <v>45</v>
      </c>
      <c r="AK19" s="20">
        <v>40</v>
      </c>
    </row>
    <row r="20" spans="1:37" ht="18.75" customHeight="1" x14ac:dyDescent="0.2">
      <c r="A20" s="284" t="s">
        <v>7</v>
      </c>
      <c r="B20" s="317" t="str">
        <f>E9</f>
        <v>TENISZ MŰHELY</v>
      </c>
      <c r="C20" s="317"/>
      <c r="D20" s="318" t="s">
        <v>108</v>
      </c>
      <c r="E20" s="318"/>
      <c r="F20" s="320"/>
      <c r="G20" s="320"/>
      <c r="H20" s="318" t="s">
        <v>88</v>
      </c>
      <c r="I20" s="318"/>
      <c r="J20" s="318" t="s">
        <v>108</v>
      </c>
      <c r="K20" s="318"/>
      <c r="L20" s="171"/>
      <c r="M20" s="171"/>
      <c r="Y20" s="20"/>
      <c r="Z20" s="20"/>
      <c r="AA20" s="20" t="s">
        <v>20</v>
      </c>
      <c r="AB20" s="20">
        <v>120</v>
      </c>
      <c r="AC20" s="20">
        <v>90</v>
      </c>
      <c r="AD20" s="20">
        <v>65</v>
      </c>
      <c r="AE20" s="20">
        <v>55</v>
      </c>
      <c r="AF20" s="20">
        <v>50</v>
      </c>
      <c r="AG20" s="20">
        <v>45</v>
      </c>
      <c r="AH20" s="20">
        <v>40</v>
      </c>
      <c r="AI20" s="20">
        <v>35</v>
      </c>
      <c r="AJ20" s="20">
        <v>25</v>
      </c>
      <c r="AK20" s="20">
        <v>20</v>
      </c>
    </row>
    <row r="21" spans="1:37" ht="18.75" customHeight="1" x14ac:dyDescent="0.2">
      <c r="A21" s="284" t="s">
        <v>76</v>
      </c>
      <c r="B21" s="317" t="str">
        <f>E11</f>
        <v xml:space="preserve">VASAS SC </v>
      </c>
      <c r="C21" s="317"/>
      <c r="D21" s="318" t="s">
        <v>104</v>
      </c>
      <c r="E21" s="318"/>
      <c r="F21" s="318" t="s">
        <v>102</v>
      </c>
      <c r="G21" s="318"/>
      <c r="H21" s="320"/>
      <c r="I21" s="320"/>
      <c r="J21" s="318" t="s">
        <v>88</v>
      </c>
      <c r="K21" s="318"/>
      <c r="L21" s="171"/>
      <c r="M21" s="171"/>
      <c r="Y21" s="20"/>
      <c r="Z21" s="20"/>
      <c r="AA21" s="20" t="s">
        <v>22</v>
      </c>
      <c r="AB21" s="20">
        <v>90</v>
      </c>
      <c r="AC21" s="20">
        <v>60</v>
      </c>
      <c r="AD21" s="20">
        <v>45</v>
      </c>
      <c r="AE21" s="20">
        <v>34</v>
      </c>
      <c r="AF21" s="20">
        <v>27</v>
      </c>
      <c r="AG21" s="20">
        <v>22</v>
      </c>
      <c r="AH21" s="20">
        <v>18</v>
      </c>
      <c r="AI21" s="20">
        <v>15</v>
      </c>
      <c r="AJ21" s="20">
        <v>12</v>
      </c>
      <c r="AK21" s="20">
        <v>9</v>
      </c>
    </row>
    <row r="22" spans="1:37" ht="18.75" customHeight="1" x14ac:dyDescent="0.2">
      <c r="A22" s="284" t="s">
        <v>77</v>
      </c>
      <c r="B22" s="317" t="str">
        <f>E13</f>
        <v>MTK BUDAPEST</v>
      </c>
      <c r="C22" s="317"/>
      <c r="D22" s="318" t="s">
        <v>102</v>
      </c>
      <c r="E22" s="318"/>
      <c r="F22" s="318" t="s">
        <v>109</v>
      </c>
      <c r="G22" s="318"/>
      <c r="H22" s="319" t="s">
        <v>102</v>
      </c>
      <c r="I22" s="319"/>
      <c r="J22" s="320"/>
      <c r="K22" s="320"/>
      <c r="L22" s="171"/>
      <c r="M22" s="171"/>
      <c r="Y22" s="20"/>
      <c r="Z22" s="20"/>
      <c r="AA22" s="20" t="s">
        <v>24</v>
      </c>
      <c r="AB22" s="20">
        <v>60</v>
      </c>
      <c r="AC22" s="20">
        <v>40</v>
      </c>
      <c r="AD22" s="20">
        <v>30</v>
      </c>
      <c r="AE22" s="20">
        <v>20</v>
      </c>
      <c r="AF22" s="20">
        <v>18</v>
      </c>
      <c r="AG22" s="20">
        <v>15</v>
      </c>
      <c r="AH22" s="20">
        <v>12</v>
      </c>
      <c r="AI22" s="20">
        <v>10</v>
      </c>
      <c r="AJ22" s="20">
        <v>8</v>
      </c>
      <c r="AK22" s="20">
        <v>6</v>
      </c>
    </row>
    <row r="23" spans="1:37" x14ac:dyDescent="0.2">
      <c r="A23" s="171"/>
      <c r="B23" s="171"/>
      <c r="C23" s="171"/>
      <c r="D23" s="171"/>
      <c r="E23" s="171"/>
      <c r="F23" s="171"/>
      <c r="G23" s="171"/>
      <c r="H23" s="171"/>
      <c r="I23" s="171"/>
      <c r="J23" s="171"/>
      <c r="K23" s="171"/>
      <c r="L23" s="171"/>
      <c r="M23" s="171"/>
      <c r="Y23" s="20"/>
      <c r="Z23" s="20"/>
      <c r="AA23" s="20" t="s">
        <v>25</v>
      </c>
      <c r="AB23" s="20">
        <v>40</v>
      </c>
      <c r="AC23" s="20">
        <v>25</v>
      </c>
      <c r="AD23" s="20">
        <v>18</v>
      </c>
      <c r="AE23" s="20">
        <v>13</v>
      </c>
      <c r="AF23" s="20">
        <v>8</v>
      </c>
      <c r="AG23" s="20">
        <v>7</v>
      </c>
      <c r="AH23" s="20">
        <v>6</v>
      </c>
      <c r="AI23" s="20">
        <v>5</v>
      </c>
      <c r="AJ23" s="20">
        <v>4</v>
      </c>
      <c r="AK23" s="20">
        <v>3</v>
      </c>
    </row>
    <row r="24" spans="1:37" x14ac:dyDescent="0.2">
      <c r="A24" s="171"/>
      <c r="B24" s="171"/>
      <c r="C24" s="171"/>
      <c r="D24" s="171"/>
      <c r="E24" s="171"/>
      <c r="F24" s="171"/>
      <c r="G24" s="171"/>
      <c r="H24" s="171"/>
      <c r="I24" s="171"/>
      <c r="J24" s="171"/>
      <c r="K24" s="171"/>
      <c r="L24" s="171"/>
      <c r="M24" s="171"/>
      <c r="Y24" s="20"/>
      <c r="Z24" s="20"/>
      <c r="AA24" s="20" t="s">
        <v>26</v>
      </c>
      <c r="AB24" s="20">
        <v>25</v>
      </c>
      <c r="AC24" s="20">
        <v>15</v>
      </c>
      <c r="AD24" s="20">
        <v>13</v>
      </c>
      <c r="AE24" s="20">
        <v>7</v>
      </c>
      <c r="AF24" s="20">
        <v>6</v>
      </c>
      <c r="AG24" s="20">
        <v>5</v>
      </c>
      <c r="AH24" s="20">
        <v>4</v>
      </c>
      <c r="AI24" s="20">
        <v>3</v>
      </c>
      <c r="AJ24" s="20">
        <v>2</v>
      </c>
      <c r="AK24" s="20">
        <v>1</v>
      </c>
    </row>
    <row r="25" spans="1:37" x14ac:dyDescent="0.2">
      <c r="A25" s="171"/>
      <c r="B25" s="171"/>
      <c r="C25" s="171"/>
      <c r="D25" s="171"/>
      <c r="E25" s="171"/>
      <c r="F25" s="171"/>
      <c r="G25" s="171"/>
      <c r="H25" s="171"/>
      <c r="I25" s="171"/>
      <c r="J25" s="171"/>
      <c r="K25" s="171"/>
      <c r="L25" s="171"/>
      <c r="M25" s="171"/>
      <c r="Y25" s="20"/>
      <c r="Z25" s="20"/>
      <c r="AA25" s="20" t="s">
        <v>27</v>
      </c>
      <c r="AB25" s="20">
        <v>15</v>
      </c>
      <c r="AC25" s="20">
        <v>10</v>
      </c>
      <c r="AD25" s="20">
        <v>8</v>
      </c>
      <c r="AE25" s="20">
        <v>4</v>
      </c>
      <c r="AF25" s="20">
        <v>3</v>
      </c>
      <c r="AG25" s="20">
        <v>2</v>
      </c>
      <c r="AH25" s="20">
        <v>1</v>
      </c>
      <c r="AI25" s="20">
        <v>0</v>
      </c>
      <c r="AJ25" s="20">
        <v>0</v>
      </c>
      <c r="AK25" s="20">
        <v>0</v>
      </c>
    </row>
    <row r="26" spans="1:37" x14ac:dyDescent="0.2">
      <c r="A26" s="171"/>
      <c r="B26" s="171"/>
      <c r="C26" s="171"/>
      <c r="D26" s="171"/>
      <c r="E26" s="171"/>
      <c r="F26" s="171"/>
      <c r="G26" s="171"/>
      <c r="H26" s="171"/>
      <c r="I26" s="171"/>
      <c r="J26" s="171"/>
      <c r="K26" s="171"/>
      <c r="L26" s="171"/>
      <c r="M26" s="171"/>
      <c r="Y26" s="20"/>
      <c r="Z26" s="20"/>
      <c r="AA26" s="20" t="s">
        <v>23</v>
      </c>
      <c r="AB26" s="20">
        <v>10</v>
      </c>
      <c r="AC26" s="20">
        <v>6</v>
      </c>
      <c r="AD26" s="20">
        <v>4</v>
      </c>
      <c r="AE26" s="20">
        <v>2</v>
      </c>
      <c r="AF26" s="20">
        <v>1</v>
      </c>
      <c r="AG26" s="20">
        <v>0</v>
      </c>
      <c r="AH26" s="20">
        <v>0</v>
      </c>
      <c r="AI26" s="20">
        <v>0</v>
      </c>
      <c r="AJ26" s="20">
        <v>0</v>
      </c>
      <c r="AK26" s="20">
        <v>0</v>
      </c>
    </row>
    <row r="27" spans="1:37" x14ac:dyDescent="0.2">
      <c r="A27" s="171"/>
      <c r="B27" s="171"/>
      <c r="C27" s="171"/>
      <c r="D27" s="171"/>
      <c r="E27" s="171"/>
      <c r="F27" s="171"/>
      <c r="G27" s="171"/>
      <c r="H27" s="171"/>
      <c r="I27" s="171"/>
      <c r="J27" s="171"/>
      <c r="K27" s="171"/>
      <c r="L27" s="171"/>
      <c r="M27" s="171"/>
      <c r="Y27" s="20"/>
      <c r="Z27" s="20"/>
      <c r="AA27" s="20" t="s">
        <v>28</v>
      </c>
      <c r="AB27" s="20">
        <v>3</v>
      </c>
      <c r="AC27" s="20">
        <v>2</v>
      </c>
      <c r="AD27" s="20">
        <v>1</v>
      </c>
      <c r="AE27" s="20">
        <v>0</v>
      </c>
      <c r="AF27" s="20">
        <v>0</v>
      </c>
      <c r="AG27" s="20">
        <v>0</v>
      </c>
      <c r="AH27" s="20">
        <v>0</v>
      </c>
      <c r="AI27" s="20">
        <v>0</v>
      </c>
      <c r="AJ27" s="20">
        <v>0</v>
      </c>
      <c r="AK27" s="20">
        <v>0</v>
      </c>
    </row>
    <row r="28" spans="1:37" x14ac:dyDescent="0.2">
      <c r="A28" s="171"/>
      <c r="B28" s="171"/>
      <c r="C28" s="171"/>
      <c r="D28" s="171"/>
      <c r="E28" s="171"/>
      <c r="F28" s="171"/>
      <c r="G28" s="171"/>
      <c r="H28" s="171"/>
      <c r="I28" s="171"/>
      <c r="J28" s="171"/>
      <c r="K28" s="171"/>
      <c r="L28" s="171"/>
      <c r="M28" s="171"/>
    </row>
    <row r="29" spans="1:37" x14ac:dyDescent="0.2">
      <c r="A29" s="171"/>
      <c r="B29" s="171"/>
      <c r="C29" s="171"/>
      <c r="D29" s="171"/>
      <c r="E29" s="171"/>
      <c r="F29" s="171"/>
      <c r="G29" s="171"/>
      <c r="H29" s="171"/>
      <c r="I29" s="171"/>
      <c r="J29" s="171"/>
      <c r="K29" s="171"/>
      <c r="L29" s="171"/>
      <c r="M29" s="171"/>
    </row>
    <row r="30" spans="1:37" x14ac:dyDescent="0.2">
      <c r="A30" s="171"/>
      <c r="B30" s="171"/>
      <c r="C30" s="171"/>
      <c r="D30" s="171"/>
      <c r="E30" s="171"/>
      <c r="F30" s="171"/>
      <c r="G30" s="171"/>
      <c r="H30" s="171"/>
      <c r="I30" s="171"/>
      <c r="J30" s="171"/>
      <c r="K30" s="171"/>
      <c r="L30" s="171"/>
      <c r="M30" s="171"/>
    </row>
    <row r="31" spans="1:37" x14ac:dyDescent="0.2">
      <c r="A31" s="171"/>
      <c r="B31" s="171"/>
      <c r="C31" s="171"/>
      <c r="D31" s="171"/>
      <c r="E31" s="171"/>
      <c r="F31" s="171"/>
      <c r="G31" s="171"/>
      <c r="H31" s="171"/>
      <c r="I31" s="171"/>
      <c r="J31" s="171"/>
      <c r="K31" s="171"/>
      <c r="L31" s="171"/>
      <c r="M31" s="171"/>
    </row>
    <row r="32" spans="1:37" x14ac:dyDescent="0.2">
      <c r="A32" s="171"/>
      <c r="B32" s="171"/>
      <c r="C32" s="171"/>
      <c r="D32" s="171"/>
      <c r="E32" s="171"/>
      <c r="F32" s="171"/>
      <c r="G32" s="171"/>
      <c r="H32" s="171"/>
      <c r="I32" s="171"/>
      <c r="J32" s="171"/>
      <c r="K32" s="171"/>
      <c r="L32" s="285"/>
      <c r="M32" s="171"/>
    </row>
    <row r="33" spans="1:18" x14ac:dyDescent="0.2">
      <c r="A33" s="114" t="s">
        <v>10</v>
      </c>
      <c r="B33" s="115"/>
      <c r="C33" s="116"/>
      <c r="D33" s="286" t="s">
        <v>29</v>
      </c>
      <c r="E33" s="287" t="s">
        <v>30</v>
      </c>
      <c r="F33" s="288"/>
      <c r="G33" s="286" t="s">
        <v>29</v>
      </c>
      <c r="H33" s="287" t="s">
        <v>31</v>
      </c>
      <c r="I33" s="289"/>
      <c r="J33" s="287" t="s">
        <v>32</v>
      </c>
      <c r="K33" s="290" t="s">
        <v>33</v>
      </c>
      <c r="L33" s="266"/>
      <c r="M33" s="288"/>
      <c r="P33" s="291"/>
      <c r="Q33" s="291"/>
      <c r="R33" s="292"/>
    </row>
    <row r="34" spans="1:18" x14ac:dyDescent="0.2">
      <c r="A34" s="129" t="s">
        <v>34</v>
      </c>
      <c r="B34" s="130"/>
      <c r="C34" s="132"/>
      <c r="D34" s="293"/>
      <c r="E34" s="315"/>
      <c r="F34" s="315"/>
      <c r="G34" s="294" t="s">
        <v>35</v>
      </c>
      <c r="H34" s="130"/>
      <c r="I34" s="295"/>
      <c r="J34" s="296"/>
      <c r="K34" s="139" t="s">
        <v>36</v>
      </c>
      <c r="L34" s="297"/>
      <c r="M34" s="298"/>
      <c r="P34" s="299"/>
      <c r="Q34" s="299"/>
      <c r="R34" s="244"/>
    </row>
    <row r="35" spans="1:18" x14ac:dyDescent="0.2">
      <c r="A35" s="141" t="s">
        <v>37</v>
      </c>
      <c r="B35" s="142"/>
      <c r="C35" s="144"/>
      <c r="D35" s="300"/>
      <c r="E35" s="316"/>
      <c r="F35" s="316"/>
      <c r="G35" s="301" t="s">
        <v>38</v>
      </c>
      <c r="H35" s="136"/>
      <c r="I35" s="137"/>
      <c r="J35" s="134"/>
      <c r="K35" s="302"/>
      <c r="L35" s="285"/>
      <c r="M35" s="303"/>
      <c r="P35" s="244"/>
      <c r="Q35" s="243"/>
      <c r="R35" s="244"/>
    </row>
    <row r="36" spans="1:18" x14ac:dyDescent="0.2">
      <c r="A36" s="148"/>
      <c r="B36" s="149"/>
      <c r="C36" s="151"/>
      <c r="D36" s="300"/>
      <c r="E36" s="127"/>
      <c r="F36" s="171"/>
      <c r="G36" s="301" t="s">
        <v>39</v>
      </c>
      <c r="H36" s="136"/>
      <c r="I36" s="137"/>
      <c r="J36" s="134"/>
      <c r="K36" s="139" t="s">
        <v>40</v>
      </c>
      <c r="L36" s="297"/>
      <c r="M36" s="298"/>
      <c r="P36" s="299"/>
      <c r="Q36" s="299"/>
      <c r="R36" s="244"/>
    </row>
    <row r="37" spans="1:18" x14ac:dyDescent="0.2">
      <c r="A37" s="152"/>
      <c r="B37" s="37"/>
      <c r="C37" s="153"/>
      <c r="D37" s="300"/>
      <c r="E37" s="127"/>
      <c r="F37" s="171"/>
      <c r="G37" s="301" t="s">
        <v>41</v>
      </c>
      <c r="H37" s="136"/>
      <c r="I37" s="137"/>
      <c r="J37" s="134"/>
      <c r="K37" s="304"/>
      <c r="L37" s="171"/>
      <c r="M37" s="305"/>
      <c r="P37" s="244"/>
      <c r="Q37" s="243"/>
      <c r="R37" s="244"/>
    </row>
    <row r="38" spans="1:18" x14ac:dyDescent="0.2">
      <c r="A38" s="154"/>
      <c r="B38" s="155"/>
      <c r="C38" s="156"/>
      <c r="D38" s="300"/>
      <c r="E38" s="127"/>
      <c r="F38" s="171"/>
      <c r="G38" s="301" t="s">
        <v>42</v>
      </c>
      <c r="H38" s="136"/>
      <c r="I38" s="137"/>
      <c r="J38" s="134"/>
      <c r="K38" s="141"/>
      <c r="L38" s="285"/>
      <c r="M38" s="303"/>
      <c r="P38" s="244"/>
      <c r="Q38" s="243"/>
      <c r="R38" s="244"/>
    </row>
    <row r="39" spans="1:18" x14ac:dyDescent="0.2">
      <c r="A39" s="157"/>
      <c r="B39" s="158"/>
      <c r="C39" s="153"/>
      <c r="D39" s="300"/>
      <c r="E39" s="127"/>
      <c r="F39" s="171"/>
      <c r="G39" s="301" t="s">
        <v>43</v>
      </c>
      <c r="H39" s="136"/>
      <c r="I39" s="137"/>
      <c r="J39" s="134"/>
      <c r="K39" s="139" t="s">
        <v>44</v>
      </c>
      <c r="L39" s="297"/>
      <c r="M39" s="298"/>
      <c r="P39" s="299"/>
      <c r="Q39" s="299"/>
      <c r="R39" s="244"/>
    </row>
    <row r="40" spans="1:18" x14ac:dyDescent="0.2">
      <c r="A40" s="157"/>
      <c r="B40" s="158"/>
      <c r="C40" s="160"/>
      <c r="D40" s="300"/>
      <c r="E40" s="127"/>
      <c r="F40" s="171"/>
      <c r="G40" s="301" t="s">
        <v>45</v>
      </c>
      <c r="H40" s="136"/>
      <c r="I40" s="137"/>
      <c r="J40" s="134"/>
      <c r="K40" s="304"/>
      <c r="L40" s="171"/>
      <c r="M40" s="305"/>
      <c r="P40" s="244"/>
      <c r="Q40" s="243"/>
      <c r="R40" s="244"/>
    </row>
    <row r="41" spans="1:18" x14ac:dyDescent="0.2">
      <c r="A41" s="161"/>
      <c r="B41" s="162"/>
      <c r="C41" s="164"/>
      <c r="D41" s="306"/>
      <c r="E41" s="145"/>
      <c r="F41" s="285"/>
      <c r="G41" s="307" t="s">
        <v>46</v>
      </c>
      <c r="H41" s="142"/>
      <c r="I41" s="146"/>
      <c r="J41" s="166"/>
      <c r="K41" s="141" t="str">
        <f>M4</f>
        <v>Kovács Annamária</v>
      </c>
      <c r="L41" s="285"/>
      <c r="M41" s="303"/>
      <c r="P41" s="244"/>
      <c r="Q41" s="243"/>
      <c r="R41" s="308"/>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3" priority="2" stopIfTrue="1" operator="equal">
      <formula>"Bye"</formula>
    </cfRule>
  </conditionalFormatting>
  <conditionalFormatting sqref="R41">
    <cfRule type="expression" dxfId="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5">
    <tabColor indexed="11"/>
  </sheetPr>
  <dimension ref="A1:AK41"/>
  <sheetViews>
    <sheetView workbookViewId="0">
      <selection activeCell="N1" sqref="N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 min="257" max="257" width="5.42578125" customWidth="1"/>
    <col min="258" max="258" width="4.42578125" customWidth="1"/>
    <col min="259" max="259" width="8.28515625" customWidth="1"/>
    <col min="260" max="260" width="7.140625" customWidth="1"/>
    <col min="261" max="261" width="9.28515625" customWidth="1"/>
    <col min="262" max="262" width="7.140625" customWidth="1"/>
    <col min="263" max="263" width="9.28515625" customWidth="1"/>
    <col min="264" max="264" width="7.140625" customWidth="1"/>
    <col min="265" max="265" width="10.5703125" customWidth="1"/>
    <col min="266" max="266" width="7.85546875" customWidth="1"/>
    <col min="267" max="268" width="8.5703125" customWidth="1"/>
    <col min="269" max="269" width="7.85546875" customWidth="1"/>
    <col min="271" max="271" width="5.140625" customWidth="1"/>
    <col min="272" max="272" width="11.5703125" customWidth="1"/>
    <col min="273" max="273" width="9.28515625" customWidth="1"/>
    <col min="281" max="293" width="0" hidden="1" customWidth="1"/>
    <col min="513" max="513" width="5.42578125" customWidth="1"/>
    <col min="514" max="514" width="4.42578125" customWidth="1"/>
    <col min="515" max="515" width="8.28515625" customWidth="1"/>
    <col min="516" max="516" width="7.140625" customWidth="1"/>
    <col min="517" max="517" width="9.28515625" customWidth="1"/>
    <col min="518" max="518" width="7.140625" customWidth="1"/>
    <col min="519" max="519" width="9.28515625" customWidth="1"/>
    <col min="520" max="520" width="7.140625" customWidth="1"/>
    <col min="521" max="521" width="10.5703125" customWidth="1"/>
    <col min="522" max="522" width="7.85546875" customWidth="1"/>
    <col min="523" max="524" width="8.5703125" customWidth="1"/>
    <col min="525" max="525" width="7.85546875" customWidth="1"/>
    <col min="527" max="527" width="5.140625" customWidth="1"/>
    <col min="528" max="528" width="11.5703125" customWidth="1"/>
    <col min="529" max="529" width="9.28515625" customWidth="1"/>
    <col min="537" max="549" width="0" hidden="1" customWidth="1"/>
    <col min="769" max="769" width="5.42578125" customWidth="1"/>
    <col min="770" max="770" width="4.42578125" customWidth="1"/>
    <col min="771" max="771" width="8.28515625" customWidth="1"/>
    <col min="772" max="772" width="7.140625" customWidth="1"/>
    <col min="773" max="773" width="9.28515625" customWidth="1"/>
    <col min="774" max="774" width="7.140625" customWidth="1"/>
    <col min="775" max="775" width="9.28515625" customWidth="1"/>
    <col min="776" max="776" width="7.140625" customWidth="1"/>
    <col min="777" max="777" width="10.5703125" customWidth="1"/>
    <col min="778" max="778" width="7.85546875" customWidth="1"/>
    <col min="779" max="780" width="8.5703125" customWidth="1"/>
    <col min="781" max="781" width="7.85546875" customWidth="1"/>
    <col min="783" max="783" width="5.140625" customWidth="1"/>
    <col min="784" max="784" width="11.5703125" customWidth="1"/>
    <col min="785" max="785" width="9.28515625" customWidth="1"/>
    <col min="793" max="805" width="0" hidden="1" customWidth="1"/>
    <col min="1025" max="1025" width="5.42578125" customWidth="1"/>
    <col min="1026" max="1026" width="4.42578125" customWidth="1"/>
    <col min="1027" max="1027" width="8.28515625" customWidth="1"/>
    <col min="1028" max="1028" width="7.140625" customWidth="1"/>
    <col min="1029" max="1029" width="9.28515625" customWidth="1"/>
    <col min="1030" max="1030" width="7.140625" customWidth="1"/>
    <col min="1031" max="1031" width="9.28515625" customWidth="1"/>
    <col min="1032" max="1032" width="7.140625" customWidth="1"/>
    <col min="1033" max="1033" width="10.5703125" customWidth="1"/>
    <col min="1034" max="1034" width="7.85546875" customWidth="1"/>
    <col min="1035" max="1036" width="8.5703125" customWidth="1"/>
    <col min="1037" max="1037" width="7.85546875" customWidth="1"/>
    <col min="1039" max="1039" width="5.140625" customWidth="1"/>
    <col min="1040" max="1040" width="11.5703125" customWidth="1"/>
    <col min="1041" max="1041" width="9.28515625" customWidth="1"/>
    <col min="1049" max="1061" width="0" hidden="1" customWidth="1"/>
    <col min="1281" max="1281" width="5.42578125" customWidth="1"/>
    <col min="1282" max="1282" width="4.42578125" customWidth="1"/>
    <col min="1283" max="1283" width="8.28515625" customWidth="1"/>
    <col min="1284" max="1284" width="7.140625" customWidth="1"/>
    <col min="1285" max="1285" width="9.28515625" customWidth="1"/>
    <col min="1286" max="1286" width="7.140625" customWidth="1"/>
    <col min="1287" max="1287" width="9.28515625" customWidth="1"/>
    <col min="1288" max="1288" width="7.140625" customWidth="1"/>
    <col min="1289" max="1289" width="10.5703125" customWidth="1"/>
    <col min="1290" max="1290" width="7.85546875" customWidth="1"/>
    <col min="1291" max="1292" width="8.5703125" customWidth="1"/>
    <col min="1293" max="1293" width="7.85546875" customWidth="1"/>
    <col min="1295" max="1295" width="5.140625" customWidth="1"/>
    <col min="1296" max="1296" width="11.5703125" customWidth="1"/>
    <col min="1297" max="1297" width="9.28515625" customWidth="1"/>
    <col min="1305" max="1317" width="0" hidden="1" customWidth="1"/>
    <col min="1537" max="1537" width="5.42578125" customWidth="1"/>
    <col min="1538" max="1538" width="4.42578125" customWidth="1"/>
    <col min="1539" max="1539" width="8.28515625" customWidth="1"/>
    <col min="1540" max="1540" width="7.140625" customWidth="1"/>
    <col min="1541" max="1541" width="9.28515625" customWidth="1"/>
    <col min="1542" max="1542" width="7.140625" customWidth="1"/>
    <col min="1543" max="1543" width="9.28515625" customWidth="1"/>
    <col min="1544" max="1544" width="7.140625" customWidth="1"/>
    <col min="1545" max="1545" width="10.5703125" customWidth="1"/>
    <col min="1546" max="1546" width="7.85546875" customWidth="1"/>
    <col min="1547" max="1548" width="8.5703125" customWidth="1"/>
    <col min="1549" max="1549" width="7.85546875" customWidth="1"/>
    <col min="1551" max="1551" width="5.140625" customWidth="1"/>
    <col min="1552" max="1552" width="11.5703125" customWidth="1"/>
    <col min="1553" max="1553" width="9.28515625" customWidth="1"/>
    <col min="1561" max="1573" width="0" hidden="1" customWidth="1"/>
    <col min="1793" max="1793" width="5.42578125" customWidth="1"/>
    <col min="1794" max="1794" width="4.42578125" customWidth="1"/>
    <col min="1795" max="1795" width="8.28515625" customWidth="1"/>
    <col min="1796" max="1796" width="7.140625" customWidth="1"/>
    <col min="1797" max="1797" width="9.28515625" customWidth="1"/>
    <col min="1798" max="1798" width="7.140625" customWidth="1"/>
    <col min="1799" max="1799" width="9.28515625" customWidth="1"/>
    <col min="1800" max="1800" width="7.140625" customWidth="1"/>
    <col min="1801" max="1801" width="10.5703125" customWidth="1"/>
    <col min="1802" max="1802" width="7.85546875" customWidth="1"/>
    <col min="1803" max="1804" width="8.5703125" customWidth="1"/>
    <col min="1805" max="1805" width="7.85546875" customWidth="1"/>
    <col min="1807" max="1807" width="5.140625" customWidth="1"/>
    <col min="1808" max="1808" width="11.5703125" customWidth="1"/>
    <col min="1809" max="1809" width="9.28515625" customWidth="1"/>
    <col min="1817" max="1829" width="0" hidden="1" customWidth="1"/>
    <col min="2049" max="2049" width="5.42578125" customWidth="1"/>
    <col min="2050" max="2050" width="4.42578125" customWidth="1"/>
    <col min="2051" max="2051" width="8.28515625" customWidth="1"/>
    <col min="2052" max="2052" width="7.140625" customWidth="1"/>
    <col min="2053" max="2053" width="9.28515625" customWidth="1"/>
    <col min="2054" max="2054" width="7.140625" customWidth="1"/>
    <col min="2055" max="2055" width="9.28515625" customWidth="1"/>
    <col min="2056" max="2056" width="7.140625" customWidth="1"/>
    <col min="2057" max="2057" width="10.5703125" customWidth="1"/>
    <col min="2058" max="2058" width="7.85546875" customWidth="1"/>
    <col min="2059" max="2060" width="8.5703125" customWidth="1"/>
    <col min="2061" max="2061" width="7.85546875" customWidth="1"/>
    <col min="2063" max="2063" width="5.140625" customWidth="1"/>
    <col min="2064" max="2064" width="11.5703125" customWidth="1"/>
    <col min="2065" max="2065" width="9.28515625" customWidth="1"/>
    <col min="2073" max="2085" width="0" hidden="1" customWidth="1"/>
    <col min="2305" max="2305" width="5.42578125" customWidth="1"/>
    <col min="2306" max="2306" width="4.42578125" customWidth="1"/>
    <col min="2307" max="2307" width="8.28515625" customWidth="1"/>
    <col min="2308" max="2308" width="7.140625" customWidth="1"/>
    <col min="2309" max="2309" width="9.28515625" customWidth="1"/>
    <col min="2310" max="2310" width="7.140625" customWidth="1"/>
    <col min="2311" max="2311" width="9.28515625" customWidth="1"/>
    <col min="2312" max="2312" width="7.140625" customWidth="1"/>
    <col min="2313" max="2313" width="10.5703125" customWidth="1"/>
    <col min="2314" max="2314" width="7.85546875" customWidth="1"/>
    <col min="2315" max="2316" width="8.5703125" customWidth="1"/>
    <col min="2317" max="2317" width="7.85546875" customWidth="1"/>
    <col min="2319" max="2319" width="5.140625" customWidth="1"/>
    <col min="2320" max="2320" width="11.5703125" customWidth="1"/>
    <col min="2321" max="2321" width="9.28515625" customWidth="1"/>
    <col min="2329" max="2341" width="0" hidden="1" customWidth="1"/>
    <col min="2561" max="2561" width="5.42578125" customWidth="1"/>
    <col min="2562" max="2562" width="4.42578125" customWidth="1"/>
    <col min="2563" max="2563" width="8.28515625" customWidth="1"/>
    <col min="2564" max="2564" width="7.140625" customWidth="1"/>
    <col min="2565" max="2565" width="9.28515625" customWidth="1"/>
    <col min="2566" max="2566" width="7.140625" customWidth="1"/>
    <col min="2567" max="2567" width="9.28515625" customWidth="1"/>
    <col min="2568" max="2568" width="7.140625" customWidth="1"/>
    <col min="2569" max="2569" width="10.5703125" customWidth="1"/>
    <col min="2570" max="2570" width="7.85546875" customWidth="1"/>
    <col min="2571" max="2572" width="8.5703125" customWidth="1"/>
    <col min="2573" max="2573" width="7.85546875" customWidth="1"/>
    <col min="2575" max="2575" width="5.140625" customWidth="1"/>
    <col min="2576" max="2576" width="11.5703125" customWidth="1"/>
    <col min="2577" max="2577" width="9.28515625" customWidth="1"/>
    <col min="2585" max="2597" width="0" hidden="1" customWidth="1"/>
    <col min="2817" max="2817" width="5.42578125" customWidth="1"/>
    <col min="2818" max="2818" width="4.42578125" customWidth="1"/>
    <col min="2819" max="2819" width="8.28515625" customWidth="1"/>
    <col min="2820" max="2820" width="7.140625" customWidth="1"/>
    <col min="2821" max="2821" width="9.28515625" customWidth="1"/>
    <col min="2822" max="2822" width="7.140625" customWidth="1"/>
    <col min="2823" max="2823" width="9.28515625" customWidth="1"/>
    <col min="2824" max="2824" width="7.140625" customWidth="1"/>
    <col min="2825" max="2825" width="10.5703125" customWidth="1"/>
    <col min="2826" max="2826" width="7.85546875" customWidth="1"/>
    <col min="2827" max="2828" width="8.5703125" customWidth="1"/>
    <col min="2829" max="2829" width="7.85546875" customWidth="1"/>
    <col min="2831" max="2831" width="5.140625" customWidth="1"/>
    <col min="2832" max="2832" width="11.5703125" customWidth="1"/>
    <col min="2833" max="2833" width="9.28515625" customWidth="1"/>
    <col min="2841" max="2853" width="0" hidden="1" customWidth="1"/>
    <col min="3073" max="3073" width="5.42578125" customWidth="1"/>
    <col min="3074" max="3074" width="4.42578125" customWidth="1"/>
    <col min="3075" max="3075" width="8.28515625" customWidth="1"/>
    <col min="3076" max="3076" width="7.140625" customWidth="1"/>
    <col min="3077" max="3077" width="9.28515625" customWidth="1"/>
    <col min="3078" max="3078" width="7.140625" customWidth="1"/>
    <col min="3079" max="3079" width="9.28515625" customWidth="1"/>
    <col min="3080" max="3080" width="7.140625" customWidth="1"/>
    <col min="3081" max="3081" width="10.5703125" customWidth="1"/>
    <col min="3082" max="3082" width="7.85546875" customWidth="1"/>
    <col min="3083" max="3084" width="8.5703125" customWidth="1"/>
    <col min="3085" max="3085" width="7.85546875" customWidth="1"/>
    <col min="3087" max="3087" width="5.140625" customWidth="1"/>
    <col min="3088" max="3088" width="11.5703125" customWidth="1"/>
    <col min="3089" max="3089" width="9.28515625" customWidth="1"/>
    <col min="3097" max="3109" width="0" hidden="1" customWidth="1"/>
    <col min="3329" max="3329" width="5.42578125" customWidth="1"/>
    <col min="3330" max="3330" width="4.42578125" customWidth="1"/>
    <col min="3331" max="3331" width="8.28515625" customWidth="1"/>
    <col min="3332" max="3332" width="7.140625" customWidth="1"/>
    <col min="3333" max="3333" width="9.28515625" customWidth="1"/>
    <col min="3334" max="3334" width="7.140625" customWidth="1"/>
    <col min="3335" max="3335" width="9.28515625" customWidth="1"/>
    <col min="3336" max="3336" width="7.140625" customWidth="1"/>
    <col min="3337" max="3337" width="10.5703125" customWidth="1"/>
    <col min="3338" max="3338" width="7.85546875" customWidth="1"/>
    <col min="3339" max="3340" width="8.5703125" customWidth="1"/>
    <col min="3341" max="3341" width="7.85546875" customWidth="1"/>
    <col min="3343" max="3343" width="5.140625" customWidth="1"/>
    <col min="3344" max="3344" width="11.5703125" customWidth="1"/>
    <col min="3345" max="3345" width="9.28515625" customWidth="1"/>
    <col min="3353" max="3365" width="0" hidden="1" customWidth="1"/>
    <col min="3585" max="3585" width="5.42578125" customWidth="1"/>
    <col min="3586" max="3586" width="4.42578125" customWidth="1"/>
    <col min="3587" max="3587" width="8.28515625" customWidth="1"/>
    <col min="3588" max="3588" width="7.140625" customWidth="1"/>
    <col min="3589" max="3589" width="9.28515625" customWidth="1"/>
    <col min="3590" max="3590" width="7.140625" customWidth="1"/>
    <col min="3591" max="3591" width="9.28515625" customWidth="1"/>
    <col min="3592" max="3592" width="7.140625" customWidth="1"/>
    <col min="3593" max="3593" width="10.5703125" customWidth="1"/>
    <col min="3594" max="3594" width="7.85546875" customWidth="1"/>
    <col min="3595" max="3596" width="8.5703125" customWidth="1"/>
    <col min="3597" max="3597" width="7.85546875" customWidth="1"/>
    <col min="3599" max="3599" width="5.140625" customWidth="1"/>
    <col min="3600" max="3600" width="11.5703125" customWidth="1"/>
    <col min="3601" max="3601" width="9.28515625" customWidth="1"/>
    <col min="3609" max="3621" width="0" hidden="1" customWidth="1"/>
    <col min="3841" max="3841" width="5.42578125" customWidth="1"/>
    <col min="3842" max="3842" width="4.42578125" customWidth="1"/>
    <col min="3843" max="3843" width="8.28515625" customWidth="1"/>
    <col min="3844" max="3844" width="7.140625" customWidth="1"/>
    <col min="3845" max="3845" width="9.28515625" customWidth="1"/>
    <col min="3846" max="3846" width="7.140625" customWidth="1"/>
    <col min="3847" max="3847" width="9.28515625" customWidth="1"/>
    <col min="3848" max="3848" width="7.140625" customWidth="1"/>
    <col min="3849" max="3849" width="10.5703125" customWidth="1"/>
    <col min="3850" max="3850" width="7.85546875" customWidth="1"/>
    <col min="3851" max="3852" width="8.5703125" customWidth="1"/>
    <col min="3853" max="3853" width="7.85546875" customWidth="1"/>
    <col min="3855" max="3855" width="5.140625" customWidth="1"/>
    <col min="3856" max="3856" width="11.5703125" customWidth="1"/>
    <col min="3857" max="3857" width="9.28515625" customWidth="1"/>
    <col min="3865" max="3877" width="0" hidden="1" customWidth="1"/>
    <col min="4097" max="4097" width="5.42578125" customWidth="1"/>
    <col min="4098" max="4098" width="4.42578125" customWidth="1"/>
    <col min="4099" max="4099" width="8.28515625" customWidth="1"/>
    <col min="4100" max="4100" width="7.140625" customWidth="1"/>
    <col min="4101" max="4101" width="9.28515625" customWidth="1"/>
    <col min="4102" max="4102" width="7.140625" customWidth="1"/>
    <col min="4103" max="4103" width="9.28515625" customWidth="1"/>
    <col min="4104" max="4104" width="7.140625" customWidth="1"/>
    <col min="4105" max="4105" width="10.5703125" customWidth="1"/>
    <col min="4106" max="4106" width="7.85546875" customWidth="1"/>
    <col min="4107" max="4108" width="8.5703125" customWidth="1"/>
    <col min="4109" max="4109" width="7.85546875" customWidth="1"/>
    <col min="4111" max="4111" width="5.140625" customWidth="1"/>
    <col min="4112" max="4112" width="11.5703125" customWidth="1"/>
    <col min="4113" max="4113" width="9.28515625" customWidth="1"/>
    <col min="4121" max="4133" width="0" hidden="1" customWidth="1"/>
    <col min="4353" max="4353" width="5.42578125" customWidth="1"/>
    <col min="4354" max="4354" width="4.42578125" customWidth="1"/>
    <col min="4355" max="4355" width="8.28515625" customWidth="1"/>
    <col min="4356" max="4356" width="7.140625" customWidth="1"/>
    <col min="4357" max="4357" width="9.28515625" customWidth="1"/>
    <col min="4358" max="4358" width="7.140625" customWidth="1"/>
    <col min="4359" max="4359" width="9.28515625" customWidth="1"/>
    <col min="4360" max="4360" width="7.140625" customWidth="1"/>
    <col min="4361" max="4361" width="10.5703125" customWidth="1"/>
    <col min="4362" max="4362" width="7.85546875" customWidth="1"/>
    <col min="4363" max="4364" width="8.5703125" customWidth="1"/>
    <col min="4365" max="4365" width="7.85546875" customWidth="1"/>
    <col min="4367" max="4367" width="5.140625" customWidth="1"/>
    <col min="4368" max="4368" width="11.5703125" customWidth="1"/>
    <col min="4369" max="4369" width="9.28515625" customWidth="1"/>
    <col min="4377" max="4389" width="0" hidden="1" customWidth="1"/>
    <col min="4609" max="4609" width="5.42578125" customWidth="1"/>
    <col min="4610" max="4610" width="4.42578125" customWidth="1"/>
    <col min="4611" max="4611" width="8.28515625" customWidth="1"/>
    <col min="4612" max="4612" width="7.140625" customWidth="1"/>
    <col min="4613" max="4613" width="9.28515625" customWidth="1"/>
    <col min="4614" max="4614" width="7.140625" customWidth="1"/>
    <col min="4615" max="4615" width="9.28515625" customWidth="1"/>
    <col min="4616" max="4616" width="7.140625" customWidth="1"/>
    <col min="4617" max="4617" width="10.5703125" customWidth="1"/>
    <col min="4618" max="4618" width="7.85546875" customWidth="1"/>
    <col min="4619" max="4620" width="8.5703125" customWidth="1"/>
    <col min="4621" max="4621" width="7.85546875" customWidth="1"/>
    <col min="4623" max="4623" width="5.140625" customWidth="1"/>
    <col min="4624" max="4624" width="11.5703125" customWidth="1"/>
    <col min="4625" max="4625" width="9.28515625" customWidth="1"/>
    <col min="4633" max="4645" width="0" hidden="1" customWidth="1"/>
    <col min="4865" max="4865" width="5.42578125" customWidth="1"/>
    <col min="4866" max="4866" width="4.42578125" customWidth="1"/>
    <col min="4867" max="4867" width="8.28515625" customWidth="1"/>
    <col min="4868" max="4868" width="7.140625" customWidth="1"/>
    <col min="4869" max="4869" width="9.28515625" customWidth="1"/>
    <col min="4870" max="4870" width="7.140625" customWidth="1"/>
    <col min="4871" max="4871" width="9.28515625" customWidth="1"/>
    <col min="4872" max="4872" width="7.140625" customWidth="1"/>
    <col min="4873" max="4873" width="10.5703125" customWidth="1"/>
    <col min="4874" max="4874" width="7.85546875" customWidth="1"/>
    <col min="4875" max="4876" width="8.5703125" customWidth="1"/>
    <col min="4877" max="4877" width="7.85546875" customWidth="1"/>
    <col min="4879" max="4879" width="5.140625" customWidth="1"/>
    <col min="4880" max="4880" width="11.5703125" customWidth="1"/>
    <col min="4881" max="4881" width="9.28515625" customWidth="1"/>
    <col min="4889" max="4901" width="0" hidden="1" customWidth="1"/>
    <col min="5121" max="5121" width="5.42578125" customWidth="1"/>
    <col min="5122" max="5122" width="4.42578125" customWidth="1"/>
    <col min="5123" max="5123" width="8.28515625" customWidth="1"/>
    <col min="5124" max="5124" width="7.140625" customWidth="1"/>
    <col min="5125" max="5125" width="9.28515625" customWidth="1"/>
    <col min="5126" max="5126" width="7.140625" customWidth="1"/>
    <col min="5127" max="5127" width="9.28515625" customWidth="1"/>
    <col min="5128" max="5128" width="7.140625" customWidth="1"/>
    <col min="5129" max="5129" width="10.5703125" customWidth="1"/>
    <col min="5130" max="5130" width="7.85546875" customWidth="1"/>
    <col min="5131" max="5132" width="8.5703125" customWidth="1"/>
    <col min="5133" max="5133" width="7.85546875" customWidth="1"/>
    <col min="5135" max="5135" width="5.140625" customWidth="1"/>
    <col min="5136" max="5136" width="11.5703125" customWidth="1"/>
    <col min="5137" max="5137" width="9.28515625" customWidth="1"/>
    <col min="5145" max="5157" width="0" hidden="1" customWidth="1"/>
    <col min="5377" max="5377" width="5.42578125" customWidth="1"/>
    <col min="5378" max="5378" width="4.42578125" customWidth="1"/>
    <col min="5379" max="5379" width="8.28515625" customWidth="1"/>
    <col min="5380" max="5380" width="7.140625" customWidth="1"/>
    <col min="5381" max="5381" width="9.28515625" customWidth="1"/>
    <col min="5382" max="5382" width="7.140625" customWidth="1"/>
    <col min="5383" max="5383" width="9.28515625" customWidth="1"/>
    <col min="5384" max="5384" width="7.140625" customWidth="1"/>
    <col min="5385" max="5385" width="10.5703125" customWidth="1"/>
    <col min="5386" max="5386" width="7.85546875" customWidth="1"/>
    <col min="5387" max="5388" width="8.5703125" customWidth="1"/>
    <col min="5389" max="5389" width="7.85546875" customWidth="1"/>
    <col min="5391" max="5391" width="5.140625" customWidth="1"/>
    <col min="5392" max="5392" width="11.5703125" customWidth="1"/>
    <col min="5393" max="5393" width="9.28515625" customWidth="1"/>
    <col min="5401" max="5413" width="0" hidden="1" customWidth="1"/>
    <col min="5633" max="5633" width="5.42578125" customWidth="1"/>
    <col min="5634" max="5634" width="4.42578125" customWidth="1"/>
    <col min="5635" max="5635" width="8.28515625" customWidth="1"/>
    <col min="5636" max="5636" width="7.140625" customWidth="1"/>
    <col min="5637" max="5637" width="9.28515625" customWidth="1"/>
    <col min="5638" max="5638" width="7.140625" customWidth="1"/>
    <col min="5639" max="5639" width="9.28515625" customWidth="1"/>
    <col min="5640" max="5640" width="7.140625" customWidth="1"/>
    <col min="5641" max="5641" width="10.5703125" customWidth="1"/>
    <col min="5642" max="5642" width="7.85546875" customWidth="1"/>
    <col min="5643" max="5644" width="8.5703125" customWidth="1"/>
    <col min="5645" max="5645" width="7.85546875" customWidth="1"/>
    <col min="5647" max="5647" width="5.140625" customWidth="1"/>
    <col min="5648" max="5648" width="11.5703125" customWidth="1"/>
    <col min="5649" max="5649" width="9.28515625" customWidth="1"/>
    <col min="5657" max="5669" width="0" hidden="1" customWidth="1"/>
    <col min="5889" max="5889" width="5.42578125" customWidth="1"/>
    <col min="5890" max="5890" width="4.42578125" customWidth="1"/>
    <col min="5891" max="5891" width="8.28515625" customWidth="1"/>
    <col min="5892" max="5892" width="7.140625" customWidth="1"/>
    <col min="5893" max="5893" width="9.28515625" customWidth="1"/>
    <col min="5894" max="5894" width="7.140625" customWidth="1"/>
    <col min="5895" max="5895" width="9.28515625" customWidth="1"/>
    <col min="5896" max="5896" width="7.140625" customWidth="1"/>
    <col min="5897" max="5897" width="10.5703125" customWidth="1"/>
    <col min="5898" max="5898" width="7.85546875" customWidth="1"/>
    <col min="5899" max="5900" width="8.5703125" customWidth="1"/>
    <col min="5901" max="5901" width="7.85546875" customWidth="1"/>
    <col min="5903" max="5903" width="5.140625" customWidth="1"/>
    <col min="5904" max="5904" width="11.5703125" customWidth="1"/>
    <col min="5905" max="5905" width="9.28515625" customWidth="1"/>
    <col min="5913" max="5925" width="0" hidden="1" customWidth="1"/>
    <col min="6145" max="6145" width="5.42578125" customWidth="1"/>
    <col min="6146" max="6146" width="4.42578125" customWidth="1"/>
    <col min="6147" max="6147" width="8.28515625" customWidth="1"/>
    <col min="6148" max="6148" width="7.140625" customWidth="1"/>
    <col min="6149" max="6149" width="9.28515625" customWidth="1"/>
    <col min="6150" max="6150" width="7.140625" customWidth="1"/>
    <col min="6151" max="6151" width="9.28515625" customWidth="1"/>
    <col min="6152" max="6152" width="7.140625" customWidth="1"/>
    <col min="6153" max="6153" width="10.5703125" customWidth="1"/>
    <col min="6154" max="6154" width="7.85546875" customWidth="1"/>
    <col min="6155" max="6156" width="8.5703125" customWidth="1"/>
    <col min="6157" max="6157" width="7.85546875" customWidth="1"/>
    <col min="6159" max="6159" width="5.140625" customWidth="1"/>
    <col min="6160" max="6160" width="11.5703125" customWidth="1"/>
    <col min="6161" max="6161" width="9.28515625" customWidth="1"/>
    <col min="6169" max="6181" width="0" hidden="1" customWidth="1"/>
    <col min="6401" max="6401" width="5.42578125" customWidth="1"/>
    <col min="6402" max="6402" width="4.42578125" customWidth="1"/>
    <col min="6403" max="6403" width="8.28515625" customWidth="1"/>
    <col min="6404" max="6404" width="7.140625" customWidth="1"/>
    <col min="6405" max="6405" width="9.28515625" customWidth="1"/>
    <col min="6406" max="6406" width="7.140625" customWidth="1"/>
    <col min="6407" max="6407" width="9.28515625" customWidth="1"/>
    <col min="6408" max="6408" width="7.140625" customWidth="1"/>
    <col min="6409" max="6409" width="10.5703125" customWidth="1"/>
    <col min="6410" max="6410" width="7.85546875" customWidth="1"/>
    <col min="6411" max="6412" width="8.5703125" customWidth="1"/>
    <col min="6413" max="6413" width="7.85546875" customWidth="1"/>
    <col min="6415" max="6415" width="5.140625" customWidth="1"/>
    <col min="6416" max="6416" width="11.5703125" customWidth="1"/>
    <col min="6417" max="6417" width="9.28515625" customWidth="1"/>
    <col min="6425" max="6437" width="0" hidden="1" customWidth="1"/>
    <col min="6657" max="6657" width="5.42578125" customWidth="1"/>
    <col min="6658" max="6658" width="4.42578125" customWidth="1"/>
    <col min="6659" max="6659" width="8.28515625" customWidth="1"/>
    <col min="6660" max="6660" width="7.140625" customWidth="1"/>
    <col min="6661" max="6661" width="9.28515625" customWidth="1"/>
    <col min="6662" max="6662" width="7.140625" customWidth="1"/>
    <col min="6663" max="6663" width="9.28515625" customWidth="1"/>
    <col min="6664" max="6664" width="7.140625" customWidth="1"/>
    <col min="6665" max="6665" width="10.5703125" customWidth="1"/>
    <col min="6666" max="6666" width="7.85546875" customWidth="1"/>
    <col min="6667" max="6668" width="8.5703125" customWidth="1"/>
    <col min="6669" max="6669" width="7.85546875" customWidth="1"/>
    <col min="6671" max="6671" width="5.140625" customWidth="1"/>
    <col min="6672" max="6672" width="11.5703125" customWidth="1"/>
    <col min="6673" max="6673" width="9.28515625" customWidth="1"/>
    <col min="6681" max="6693" width="0" hidden="1" customWidth="1"/>
    <col min="6913" max="6913" width="5.42578125" customWidth="1"/>
    <col min="6914" max="6914" width="4.42578125" customWidth="1"/>
    <col min="6915" max="6915" width="8.28515625" customWidth="1"/>
    <col min="6916" max="6916" width="7.140625" customWidth="1"/>
    <col min="6917" max="6917" width="9.28515625" customWidth="1"/>
    <col min="6918" max="6918" width="7.140625" customWidth="1"/>
    <col min="6919" max="6919" width="9.28515625" customWidth="1"/>
    <col min="6920" max="6920" width="7.140625" customWidth="1"/>
    <col min="6921" max="6921" width="10.5703125" customWidth="1"/>
    <col min="6922" max="6922" width="7.85546875" customWidth="1"/>
    <col min="6923" max="6924" width="8.5703125" customWidth="1"/>
    <col min="6925" max="6925" width="7.85546875" customWidth="1"/>
    <col min="6927" max="6927" width="5.140625" customWidth="1"/>
    <col min="6928" max="6928" width="11.5703125" customWidth="1"/>
    <col min="6929" max="6929" width="9.28515625" customWidth="1"/>
    <col min="6937" max="6949" width="0" hidden="1" customWidth="1"/>
    <col min="7169" max="7169" width="5.42578125" customWidth="1"/>
    <col min="7170" max="7170" width="4.42578125" customWidth="1"/>
    <col min="7171" max="7171" width="8.28515625" customWidth="1"/>
    <col min="7172" max="7172" width="7.140625" customWidth="1"/>
    <col min="7173" max="7173" width="9.28515625" customWidth="1"/>
    <col min="7174" max="7174" width="7.140625" customWidth="1"/>
    <col min="7175" max="7175" width="9.28515625" customWidth="1"/>
    <col min="7176" max="7176" width="7.140625" customWidth="1"/>
    <col min="7177" max="7177" width="10.5703125" customWidth="1"/>
    <col min="7178" max="7178" width="7.85546875" customWidth="1"/>
    <col min="7179" max="7180" width="8.5703125" customWidth="1"/>
    <col min="7181" max="7181" width="7.85546875" customWidth="1"/>
    <col min="7183" max="7183" width="5.140625" customWidth="1"/>
    <col min="7184" max="7184" width="11.5703125" customWidth="1"/>
    <col min="7185" max="7185" width="9.28515625" customWidth="1"/>
    <col min="7193" max="7205" width="0" hidden="1" customWidth="1"/>
    <col min="7425" max="7425" width="5.42578125" customWidth="1"/>
    <col min="7426" max="7426" width="4.42578125" customWidth="1"/>
    <col min="7427" max="7427" width="8.28515625" customWidth="1"/>
    <col min="7428" max="7428" width="7.140625" customWidth="1"/>
    <col min="7429" max="7429" width="9.28515625" customWidth="1"/>
    <col min="7430" max="7430" width="7.140625" customWidth="1"/>
    <col min="7431" max="7431" width="9.28515625" customWidth="1"/>
    <col min="7432" max="7432" width="7.140625" customWidth="1"/>
    <col min="7433" max="7433" width="10.5703125" customWidth="1"/>
    <col min="7434" max="7434" width="7.85546875" customWidth="1"/>
    <col min="7435" max="7436" width="8.5703125" customWidth="1"/>
    <col min="7437" max="7437" width="7.85546875" customWidth="1"/>
    <col min="7439" max="7439" width="5.140625" customWidth="1"/>
    <col min="7440" max="7440" width="11.5703125" customWidth="1"/>
    <col min="7441" max="7441" width="9.28515625" customWidth="1"/>
    <col min="7449" max="7461" width="0" hidden="1" customWidth="1"/>
    <col min="7681" max="7681" width="5.42578125" customWidth="1"/>
    <col min="7682" max="7682" width="4.42578125" customWidth="1"/>
    <col min="7683" max="7683" width="8.28515625" customWidth="1"/>
    <col min="7684" max="7684" width="7.140625" customWidth="1"/>
    <col min="7685" max="7685" width="9.28515625" customWidth="1"/>
    <col min="7686" max="7686" width="7.140625" customWidth="1"/>
    <col min="7687" max="7687" width="9.28515625" customWidth="1"/>
    <col min="7688" max="7688" width="7.140625" customWidth="1"/>
    <col min="7689" max="7689" width="10.5703125" customWidth="1"/>
    <col min="7690" max="7690" width="7.85546875" customWidth="1"/>
    <col min="7691" max="7692" width="8.5703125" customWidth="1"/>
    <col min="7693" max="7693" width="7.85546875" customWidth="1"/>
    <col min="7695" max="7695" width="5.140625" customWidth="1"/>
    <col min="7696" max="7696" width="11.5703125" customWidth="1"/>
    <col min="7697" max="7697" width="9.28515625" customWidth="1"/>
    <col min="7705" max="7717" width="0" hidden="1" customWidth="1"/>
    <col min="7937" max="7937" width="5.42578125" customWidth="1"/>
    <col min="7938" max="7938" width="4.42578125" customWidth="1"/>
    <col min="7939" max="7939" width="8.28515625" customWidth="1"/>
    <col min="7940" max="7940" width="7.140625" customWidth="1"/>
    <col min="7941" max="7941" width="9.28515625" customWidth="1"/>
    <col min="7942" max="7942" width="7.140625" customWidth="1"/>
    <col min="7943" max="7943" width="9.28515625" customWidth="1"/>
    <col min="7944" max="7944" width="7.140625" customWidth="1"/>
    <col min="7945" max="7945" width="10.5703125" customWidth="1"/>
    <col min="7946" max="7946" width="7.85546875" customWidth="1"/>
    <col min="7947" max="7948" width="8.5703125" customWidth="1"/>
    <col min="7949" max="7949" width="7.85546875" customWidth="1"/>
    <col min="7951" max="7951" width="5.140625" customWidth="1"/>
    <col min="7952" max="7952" width="11.5703125" customWidth="1"/>
    <col min="7953" max="7953" width="9.28515625" customWidth="1"/>
    <col min="7961" max="7973" width="0" hidden="1" customWidth="1"/>
    <col min="8193" max="8193" width="5.42578125" customWidth="1"/>
    <col min="8194" max="8194" width="4.42578125" customWidth="1"/>
    <col min="8195" max="8195" width="8.28515625" customWidth="1"/>
    <col min="8196" max="8196" width="7.140625" customWidth="1"/>
    <col min="8197" max="8197" width="9.28515625" customWidth="1"/>
    <col min="8198" max="8198" width="7.140625" customWidth="1"/>
    <col min="8199" max="8199" width="9.28515625" customWidth="1"/>
    <col min="8200" max="8200" width="7.140625" customWidth="1"/>
    <col min="8201" max="8201" width="10.5703125" customWidth="1"/>
    <col min="8202" max="8202" width="7.85546875" customWidth="1"/>
    <col min="8203" max="8204" width="8.5703125" customWidth="1"/>
    <col min="8205" max="8205" width="7.85546875" customWidth="1"/>
    <col min="8207" max="8207" width="5.140625" customWidth="1"/>
    <col min="8208" max="8208" width="11.5703125" customWidth="1"/>
    <col min="8209" max="8209" width="9.28515625" customWidth="1"/>
    <col min="8217" max="8229" width="0" hidden="1" customWidth="1"/>
    <col min="8449" max="8449" width="5.42578125" customWidth="1"/>
    <col min="8450" max="8450" width="4.42578125" customWidth="1"/>
    <col min="8451" max="8451" width="8.28515625" customWidth="1"/>
    <col min="8452" max="8452" width="7.140625" customWidth="1"/>
    <col min="8453" max="8453" width="9.28515625" customWidth="1"/>
    <col min="8454" max="8454" width="7.140625" customWidth="1"/>
    <col min="8455" max="8455" width="9.28515625" customWidth="1"/>
    <col min="8456" max="8456" width="7.140625" customWidth="1"/>
    <col min="8457" max="8457" width="10.5703125" customWidth="1"/>
    <col min="8458" max="8458" width="7.85546875" customWidth="1"/>
    <col min="8459" max="8460" width="8.5703125" customWidth="1"/>
    <col min="8461" max="8461" width="7.85546875" customWidth="1"/>
    <col min="8463" max="8463" width="5.140625" customWidth="1"/>
    <col min="8464" max="8464" width="11.5703125" customWidth="1"/>
    <col min="8465" max="8465" width="9.28515625" customWidth="1"/>
    <col min="8473" max="8485" width="0" hidden="1" customWidth="1"/>
    <col min="8705" max="8705" width="5.42578125" customWidth="1"/>
    <col min="8706" max="8706" width="4.42578125" customWidth="1"/>
    <col min="8707" max="8707" width="8.28515625" customWidth="1"/>
    <col min="8708" max="8708" width="7.140625" customWidth="1"/>
    <col min="8709" max="8709" width="9.28515625" customWidth="1"/>
    <col min="8710" max="8710" width="7.140625" customWidth="1"/>
    <col min="8711" max="8711" width="9.28515625" customWidth="1"/>
    <col min="8712" max="8712" width="7.140625" customWidth="1"/>
    <col min="8713" max="8713" width="10.5703125" customWidth="1"/>
    <col min="8714" max="8714" width="7.85546875" customWidth="1"/>
    <col min="8715" max="8716" width="8.5703125" customWidth="1"/>
    <col min="8717" max="8717" width="7.85546875" customWidth="1"/>
    <col min="8719" max="8719" width="5.140625" customWidth="1"/>
    <col min="8720" max="8720" width="11.5703125" customWidth="1"/>
    <col min="8721" max="8721" width="9.28515625" customWidth="1"/>
    <col min="8729" max="8741" width="0" hidden="1" customWidth="1"/>
    <col min="8961" max="8961" width="5.42578125" customWidth="1"/>
    <col min="8962" max="8962" width="4.42578125" customWidth="1"/>
    <col min="8963" max="8963" width="8.28515625" customWidth="1"/>
    <col min="8964" max="8964" width="7.140625" customWidth="1"/>
    <col min="8965" max="8965" width="9.28515625" customWidth="1"/>
    <col min="8966" max="8966" width="7.140625" customWidth="1"/>
    <col min="8967" max="8967" width="9.28515625" customWidth="1"/>
    <col min="8968" max="8968" width="7.140625" customWidth="1"/>
    <col min="8969" max="8969" width="10.5703125" customWidth="1"/>
    <col min="8970" max="8970" width="7.85546875" customWidth="1"/>
    <col min="8971" max="8972" width="8.5703125" customWidth="1"/>
    <col min="8973" max="8973" width="7.85546875" customWidth="1"/>
    <col min="8975" max="8975" width="5.140625" customWidth="1"/>
    <col min="8976" max="8976" width="11.5703125" customWidth="1"/>
    <col min="8977" max="8977" width="9.28515625" customWidth="1"/>
    <col min="8985" max="8997" width="0" hidden="1" customWidth="1"/>
    <col min="9217" max="9217" width="5.42578125" customWidth="1"/>
    <col min="9218" max="9218" width="4.42578125" customWidth="1"/>
    <col min="9219" max="9219" width="8.28515625" customWidth="1"/>
    <col min="9220" max="9220" width="7.140625" customWidth="1"/>
    <col min="9221" max="9221" width="9.28515625" customWidth="1"/>
    <col min="9222" max="9222" width="7.140625" customWidth="1"/>
    <col min="9223" max="9223" width="9.28515625" customWidth="1"/>
    <col min="9224" max="9224" width="7.140625" customWidth="1"/>
    <col min="9225" max="9225" width="10.5703125" customWidth="1"/>
    <col min="9226" max="9226" width="7.85546875" customWidth="1"/>
    <col min="9227" max="9228" width="8.5703125" customWidth="1"/>
    <col min="9229" max="9229" width="7.85546875" customWidth="1"/>
    <col min="9231" max="9231" width="5.140625" customWidth="1"/>
    <col min="9232" max="9232" width="11.5703125" customWidth="1"/>
    <col min="9233" max="9233" width="9.28515625" customWidth="1"/>
    <col min="9241" max="9253" width="0" hidden="1" customWidth="1"/>
    <col min="9473" max="9473" width="5.42578125" customWidth="1"/>
    <col min="9474" max="9474" width="4.42578125" customWidth="1"/>
    <col min="9475" max="9475" width="8.28515625" customWidth="1"/>
    <col min="9476" max="9476" width="7.140625" customWidth="1"/>
    <col min="9477" max="9477" width="9.28515625" customWidth="1"/>
    <col min="9478" max="9478" width="7.140625" customWidth="1"/>
    <col min="9479" max="9479" width="9.28515625" customWidth="1"/>
    <col min="9480" max="9480" width="7.140625" customWidth="1"/>
    <col min="9481" max="9481" width="10.5703125" customWidth="1"/>
    <col min="9482" max="9482" width="7.85546875" customWidth="1"/>
    <col min="9483" max="9484" width="8.5703125" customWidth="1"/>
    <col min="9485" max="9485" width="7.85546875" customWidth="1"/>
    <col min="9487" max="9487" width="5.140625" customWidth="1"/>
    <col min="9488" max="9488" width="11.5703125" customWidth="1"/>
    <col min="9489" max="9489" width="9.28515625" customWidth="1"/>
    <col min="9497" max="9509" width="0" hidden="1" customWidth="1"/>
    <col min="9729" max="9729" width="5.42578125" customWidth="1"/>
    <col min="9730" max="9730" width="4.42578125" customWidth="1"/>
    <col min="9731" max="9731" width="8.28515625" customWidth="1"/>
    <col min="9732" max="9732" width="7.140625" customWidth="1"/>
    <col min="9733" max="9733" width="9.28515625" customWidth="1"/>
    <col min="9734" max="9734" width="7.140625" customWidth="1"/>
    <col min="9735" max="9735" width="9.28515625" customWidth="1"/>
    <col min="9736" max="9736" width="7.140625" customWidth="1"/>
    <col min="9737" max="9737" width="10.5703125" customWidth="1"/>
    <col min="9738" max="9738" width="7.85546875" customWidth="1"/>
    <col min="9739" max="9740" width="8.5703125" customWidth="1"/>
    <col min="9741" max="9741" width="7.85546875" customWidth="1"/>
    <col min="9743" max="9743" width="5.140625" customWidth="1"/>
    <col min="9744" max="9744" width="11.5703125" customWidth="1"/>
    <col min="9745" max="9745" width="9.28515625" customWidth="1"/>
    <col min="9753" max="9765" width="0" hidden="1" customWidth="1"/>
    <col min="9985" max="9985" width="5.42578125" customWidth="1"/>
    <col min="9986" max="9986" width="4.42578125" customWidth="1"/>
    <col min="9987" max="9987" width="8.28515625" customWidth="1"/>
    <col min="9988" max="9988" width="7.140625" customWidth="1"/>
    <col min="9989" max="9989" width="9.28515625" customWidth="1"/>
    <col min="9990" max="9990" width="7.140625" customWidth="1"/>
    <col min="9991" max="9991" width="9.28515625" customWidth="1"/>
    <col min="9992" max="9992" width="7.140625" customWidth="1"/>
    <col min="9993" max="9993" width="10.5703125" customWidth="1"/>
    <col min="9994" max="9994" width="7.85546875" customWidth="1"/>
    <col min="9995" max="9996" width="8.5703125" customWidth="1"/>
    <col min="9997" max="9997" width="7.85546875" customWidth="1"/>
    <col min="9999" max="9999" width="5.140625" customWidth="1"/>
    <col min="10000" max="10000" width="11.5703125" customWidth="1"/>
    <col min="10001" max="10001" width="9.28515625" customWidth="1"/>
    <col min="10009" max="10021" width="0" hidden="1" customWidth="1"/>
    <col min="10241" max="10241" width="5.42578125" customWidth="1"/>
    <col min="10242" max="10242" width="4.42578125" customWidth="1"/>
    <col min="10243" max="10243" width="8.28515625" customWidth="1"/>
    <col min="10244" max="10244" width="7.140625" customWidth="1"/>
    <col min="10245" max="10245" width="9.28515625" customWidth="1"/>
    <col min="10246" max="10246" width="7.140625" customWidth="1"/>
    <col min="10247" max="10247" width="9.28515625" customWidth="1"/>
    <col min="10248" max="10248" width="7.140625" customWidth="1"/>
    <col min="10249" max="10249" width="10.5703125" customWidth="1"/>
    <col min="10250" max="10250" width="7.85546875" customWidth="1"/>
    <col min="10251" max="10252" width="8.5703125" customWidth="1"/>
    <col min="10253" max="10253" width="7.85546875" customWidth="1"/>
    <col min="10255" max="10255" width="5.140625" customWidth="1"/>
    <col min="10256" max="10256" width="11.5703125" customWidth="1"/>
    <col min="10257" max="10257" width="9.28515625" customWidth="1"/>
    <col min="10265" max="10277" width="0" hidden="1" customWidth="1"/>
    <col min="10497" max="10497" width="5.42578125" customWidth="1"/>
    <col min="10498" max="10498" width="4.42578125" customWidth="1"/>
    <col min="10499" max="10499" width="8.28515625" customWidth="1"/>
    <col min="10500" max="10500" width="7.140625" customWidth="1"/>
    <col min="10501" max="10501" width="9.28515625" customWidth="1"/>
    <col min="10502" max="10502" width="7.140625" customWidth="1"/>
    <col min="10503" max="10503" width="9.28515625" customWidth="1"/>
    <col min="10504" max="10504" width="7.140625" customWidth="1"/>
    <col min="10505" max="10505" width="10.5703125" customWidth="1"/>
    <col min="10506" max="10506" width="7.85546875" customWidth="1"/>
    <col min="10507" max="10508" width="8.5703125" customWidth="1"/>
    <col min="10509" max="10509" width="7.85546875" customWidth="1"/>
    <col min="10511" max="10511" width="5.140625" customWidth="1"/>
    <col min="10512" max="10512" width="11.5703125" customWidth="1"/>
    <col min="10513" max="10513" width="9.28515625" customWidth="1"/>
    <col min="10521" max="10533" width="0" hidden="1" customWidth="1"/>
    <col min="10753" max="10753" width="5.42578125" customWidth="1"/>
    <col min="10754" max="10754" width="4.42578125" customWidth="1"/>
    <col min="10755" max="10755" width="8.28515625" customWidth="1"/>
    <col min="10756" max="10756" width="7.140625" customWidth="1"/>
    <col min="10757" max="10757" width="9.28515625" customWidth="1"/>
    <col min="10758" max="10758" width="7.140625" customWidth="1"/>
    <col min="10759" max="10759" width="9.28515625" customWidth="1"/>
    <col min="10760" max="10760" width="7.140625" customWidth="1"/>
    <col min="10761" max="10761" width="10.5703125" customWidth="1"/>
    <col min="10762" max="10762" width="7.85546875" customWidth="1"/>
    <col min="10763" max="10764" width="8.5703125" customWidth="1"/>
    <col min="10765" max="10765" width="7.85546875" customWidth="1"/>
    <col min="10767" max="10767" width="5.140625" customWidth="1"/>
    <col min="10768" max="10768" width="11.5703125" customWidth="1"/>
    <col min="10769" max="10769" width="9.28515625" customWidth="1"/>
    <col min="10777" max="10789" width="0" hidden="1" customWidth="1"/>
    <col min="11009" max="11009" width="5.42578125" customWidth="1"/>
    <col min="11010" max="11010" width="4.42578125" customWidth="1"/>
    <col min="11011" max="11011" width="8.28515625" customWidth="1"/>
    <col min="11012" max="11012" width="7.140625" customWidth="1"/>
    <col min="11013" max="11013" width="9.28515625" customWidth="1"/>
    <col min="11014" max="11014" width="7.140625" customWidth="1"/>
    <col min="11015" max="11015" width="9.28515625" customWidth="1"/>
    <col min="11016" max="11016" width="7.140625" customWidth="1"/>
    <col min="11017" max="11017" width="10.5703125" customWidth="1"/>
    <col min="11018" max="11018" width="7.85546875" customWidth="1"/>
    <col min="11019" max="11020" width="8.5703125" customWidth="1"/>
    <col min="11021" max="11021" width="7.85546875" customWidth="1"/>
    <col min="11023" max="11023" width="5.140625" customWidth="1"/>
    <col min="11024" max="11024" width="11.5703125" customWidth="1"/>
    <col min="11025" max="11025" width="9.28515625" customWidth="1"/>
    <col min="11033" max="11045" width="0" hidden="1" customWidth="1"/>
    <col min="11265" max="11265" width="5.42578125" customWidth="1"/>
    <col min="11266" max="11266" width="4.42578125" customWidth="1"/>
    <col min="11267" max="11267" width="8.28515625" customWidth="1"/>
    <col min="11268" max="11268" width="7.140625" customWidth="1"/>
    <col min="11269" max="11269" width="9.28515625" customWidth="1"/>
    <col min="11270" max="11270" width="7.140625" customWidth="1"/>
    <col min="11271" max="11271" width="9.28515625" customWidth="1"/>
    <col min="11272" max="11272" width="7.140625" customWidth="1"/>
    <col min="11273" max="11273" width="10.5703125" customWidth="1"/>
    <col min="11274" max="11274" width="7.85546875" customWidth="1"/>
    <col min="11275" max="11276" width="8.5703125" customWidth="1"/>
    <col min="11277" max="11277" width="7.85546875" customWidth="1"/>
    <col min="11279" max="11279" width="5.140625" customWidth="1"/>
    <col min="11280" max="11280" width="11.5703125" customWidth="1"/>
    <col min="11281" max="11281" width="9.28515625" customWidth="1"/>
    <col min="11289" max="11301" width="0" hidden="1" customWidth="1"/>
    <col min="11521" max="11521" width="5.42578125" customWidth="1"/>
    <col min="11522" max="11522" width="4.42578125" customWidth="1"/>
    <col min="11523" max="11523" width="8.28515625" customWidth="1"/>
    <col min="11524" max="11524" width="7.140625" customWidth="1"/>
    <col min="11525" max="11525" width="9.28515625" customWidth="1"/>
    <col min="11526" max="11526" width="7.140625" customWidth="1"/>
    <col min="11527" max="11527" width="9.28515625" customWidth="1"/>
    <col min="11528" max="11528" width="7.140625" customWidth="1"/>
    <col min="11529" max="11529" width="10.5703125" customWidth="1"/>
    <col min="11530" max="11530" width="7.85546875" customWidth="1"/>
    <col min="11531" max="11532" width="8.5703125" customWidth="1"/>
    <col min="11533" max="11533" width="7.85546875" customWidth="1"/>
    <col min="11535" max="11535" width="5.140625" customWidth="1"/>
    <col min="11536" max="11536" width="11.5703125" customWidth="1"/>
    <col min="11537" max="11537" width="9.28515625" customWidth="1"/>
    <col min="11545" max="11557" width="0" hidden="1" customWidth="1"/>
    <col min="11777" max="11777" width="5.42578125" customWidth="1"/>
    <col min="11778" max="11778" width="4.42578125" customWidth="1"/>
    <col min="11779" max="11779" width="8.28515625" customWidth="1"/>
    <col min="11780" max="11780" width="7.140625" customWidth="1"/>
    <col min="11781" max="11781" width="9.28515625" customWidth="1"/>
    <col min="11782" max="11782" width="7.140625" customWidth="1"/>
    <col min="11783" max="11783" width="9.28515625" customWidth="1"/>
    <col min="11784" max="11784" width="7.140625" customWidth="1"/>
    <col min="11785" max="11785" width="10.5703125" customWidth="1"/>
    <col min="11786" max="11786" width="7.85546875" customWidth="1"/>
    <col min="11787" max="11788" width="8.5703125" customWidth="1"/>
    <col min="11789" max="11789" width="7.85546875" customWidth="1"/>
    <col min="11791" max="11791" width="5.140625" customWidth="1"/>
    <col min="11792" max="11792" width="11.5703125" customWidth="1"/>
    <col min="11793" max="11793" width="9.28515625" customWidth="1"/>
    <col min="11801" max="11813" width="0" hidden="1" customWidth="1"/>
    <col min="12033" max="12033" width="5.42578125" customWidth="1"/>
    <col min="12034" max="12034" width="4.42578125" customWidth="1"/>
    <col min="12035" max="12035" width="8.28515625" customWidth="1"/>
    <col min="12036" max="12036" width="7.140625" customWidth="1"/>
    <col min="12037" max="12037" width="9.28515625" customWidth="1"/>
    <col min="12038" max="12038" width="7.140625" customWidth="1"/>
    <col min="12039" max="12039" width="9.28515625" customWidth="1"/>
    <col min="12040" max="12040" width="7.140625" customWidth="1"/>
    <col min="12041" max="12041" width="10.5703125" customWidth="1"/>
    <col min="12042" max="12042" width="7.85546875" customWidth="1"/>
    <col min="12043" max="12044" width="8.5703125" customWidth="1"/>
    <col min="12045" max="12045" width="7.85546875" customWidth="1"/>
    <col min="12047" max="12047" width="5.140625" customWidth="1"/>
    <col min="12048" max="12048" width="11.5703125" customWidth="1"/>
    <col min="12049" max="12049" width="9.28515625" customWidth="1"/>
    <col min="12057" max="12069" width="0" hidden="1" customWidth="1"/>
    <col min="12289" max="12289" width="5.42578125" customWidth="1"/>
    <col min="12290" max="12290" width="4.42578125" customWidth="1"/>
    <col min="12291" max="12291" width="8.28515625" customWidth="1"/>
    <col min="12292" max="12292" width="7.140625" customWidth="1"/>
    <col min="12293" max="12293" width="9.28515625" customWidth="1"/>
    <col min="12294" max="12294" width="7.140625" customWidth="1"/>
    <col min="12295" max="12295" width="9.28515625" customWidth="1"/>
    <col min="12296" max="12296" width="7.140625" customWidth="1"/>
    <col min="12297" max="12297" width="10.5703125" customWidth="1"/>
    <col min="12298" max="12298" width="7.85546875" customWidth="1"/>
    <col min="12299" max="12300" width="8.5703125" customWidth="1"/>
    <col min="12301" max="12301" width="7.85546875" customWidth="1"/>
    <col min="12303" max="12303" width="5.140625" customWidth="1"/>
    <col min="12304" max="12304" width="11.5703125" customWidth="1"/>
    <col min="12305" max="12305" width="9.28515625" customWidth="1"/>
    <col min="12313" max="12325" width="0" hidden="1" customWidth="1"/>
    <col min="12545" max="12545" width="5.42578125" customWidth="1"/>
    <col min="12546" max="12546" width="4.42578125" customWidth="1"/>
    <col min="12547" max="12547" width="8.28515625" customWidth="1"/>
    <col min="12548" max="12548" width="7.140625" customWidth="1"/>
    <col min="12549" max="12549" width="9.28515625" customWidth="1"/>
    <col min="12550" max="12550" width="7.140625" customWidth="1"/>
    <col min="12551" max="12551" width="9.28515625" customWidth="1"/>
    <col min="12552" max="12552" width="7.140625" customWidth="1"/>
    <col min="12553" max="12553" width="10.5703125" customWidth="1"/>
    <col min="12554" max="12554" width="7.85546875" customWidth="1"/>
    <col min="12555" max="12556" width="8.5703125" customWidth="1"/>
    <col min="12557" max="12557" width="7.85546875" customWidth="1"/>
    <col min="12559" max="12559" width="5.140625" customWidth="1"/>
    <col min="12560" max="12560" width="11.5703125" customWidth="1"/>
    <col min="12561" max="12561" width="9.28515625" customWidth="1"/>
    <col min="12569" max="12581" width="0" hidden="1" customWidth="1"/>
    <col min="12801" max="12801" width="5.42578125" customWidth="1"/>
    <col min="12802" max="12802" width="4.42578125" customWidth="1"/>
    <col min="12803" max="12803" width="8.28515625" customWidth="1"/>
    <col min="12804" max="12804" width="7.140625" customWidth="1"/>
    <col min="12805" max="12805" width="9.28515625" customWidth="1"/>
    <col min="12806" max="12806" width="7.140625" customWidth="1"/>
    <col min="12807" max="12807" width="9.28515625" customWidth="1"/>
    <col min="12808" max="12808" width="7.140625" customWidth="1"/>
    <col min="12809" max="12809" width="10.5703125" customWidth="1"/>
    <col min="12810" max="12810" width="7.85546875" customWidth="1"/>
    <col min="12811" max="12812" width="8.5703125" customWidth="1"/>
    <col min="12813" max="12813" width="7.85546875" customWidth="1"/>
    <col min="12815" max="12815" width="5.140625" customWidth="1"/>
    <col min="12816" max="12816" width="11.5703125" customWidth="1"/>
    <col min="12817" max="12817" width="9.28515625" customWidth="1"/>
    <col min="12825" max="12837" width="0" hidden="1" customWidth="1"/>
    <col min="13057" max="13057" width="5.42578125" customWidth="1"/>
    <col min="13058" max="13058" width="4.42578125" customWidth="1"/>
    <col min="13059" max="13059" width="8.28515625" customWidth="1"/>
    <col min="13060" max="13060" width="7.140625" customWidth="1"/>
    <col min="13061" max="13061" width="9.28515625" customWidth="1"/>
    <col min="13062" max="13062" width="7.140625" customWidth="1"/>
    <col min="13063" max="13063" width="9.28515625" customWidth="1"/>
    <col min="13064" max="13064" width="7.140625" customWidth="1"/>
    <col min="13065" max="13065" width="10.5703125" customWidth="1"/>
    <col min="13066" max="13066" width="7.85546875" customWidth="1"/>
    <col min="13067" max="13068" width="8.5703125" customWidth="1"/>
    <col min="13069" max="13069" width="7.85546875" customWidth="1"/>
    <col min="13071" max="13071" width="5.140625" customWidth="1"/>
    <col min="13072" max="13072" width="11.5703125" customWidth="1"/>
    <col min="13073" max="13073" width="9.28515625" customWidth="1"/>
    <col min="13081" max="13093" width="0" hidden="1" customWidth="1"/>
    <col min="13313" max="13313" width="5.42578125" customWidth="1"/>
    <col min="13314" max="13314" width="4.42578125" customWidth="1"/>
    <col min="13315" max="13315" width="8.28515625" customWidth="1"/>
    <col min="13316" max="13316" width="7.140625" customWidth="1"/>
    <col min="13317" max="13317" width="9.28515625" customWidth="1"/>
    <col min="13318" max="13318" width="7.140625" customWidth="1"/>
    <col min="13319" max="13319" width="9.28515625" customWidth="1"/>
    <col min="13320" max="13320" width="7.140625" customWidth="1"/>
    <col min="13321" max="13321" width="10.5703125" customWidth="1"/>
    <col min="13322" max="13322" width="7.85546875" customWidth="1"/>
    <col min="13323" max="13324" width="8.5703125" customWidth="1"/>
    <col min="13325" max="13325" width="7.85546875" customWidth="1"/>
    <col min="13327" max="13327" width="5.140625" customWidth="1"/>
    <col min="13328" max="13328" width="11.5703125" customWidth="1"/>
    <col min="13329" max="13329" width="9.28515625" customWidth="1"/>
    <col min="13337" max="13349" width="0" hidden="1" customWidth="1"/>
    <col min="13569" max="13569" width="5.42578125" customWidth="1"/>
    <col min="13570" max="13570" width="4.42578125" customWidth="1"/>
    <col min="13571" max="13571" width="8.28515625" customWidth="1"/>
    <col min="13572" max="13572" width="7.140625" customWidth="1"/>
    <col min="13573" max="13573" width="9.28515625" customWidth="1"/>
    <col min="13574" max="13574" width="7.140625" customWidth="1"/>
    <col min="13575" max="13575" width="9.28515625" customWidth="1"/>
    <col min="13576" max="13576" width="7.140625" customWidth="1"/>
    <col min="13577" max="13577" width="10.5703125" customWidth="1"/>
    <col min="13578" max="13578" width="7.85546875" customWidth="1"/>
    <col min="13579" max="13580" width="8.5703125" customWidth="1"/>
    <col min="13581" max="13581" width="7.85546875" customWidth="1"/>
    <col min="13583" max="13583" width="5.140625" customWidth="1"/>
    <col min="13584" max="13584" width="11.5703125" customWidth="1"/>
    <col min="13585" max="13585" width="9.28515625" customWidth="1"/>
    <col min="13593" max="13605" width="0" hidden="1" customWidth="1"/>
    <col min="13825" max="13825" width="5.42578125" customWidth="1"/>
    <col min="13826" max="13826" width="4.42578125" customWidth="1"/>
    <col min="13827" max="13827" width="8.28515625" customWidth="1"/>
    <col min="13828" max="13828" width="7.140625" customWidth="1"/>
    <col min="13829" max="13829" width="9.28515625" customWidth="1"/>
    <col min="13830" max="13830" width="7.140625" customWidth="1"/>
    <col min="13831" max="13831" width="9.28515625" customWidth="1"/>
    <col min="13832" max="13832" width="7.140625" customWidth="1"/>
    <col min="13833" max="13833" width="10.5703125" customWidth="1"/>
    <col min="13834" max="13834" width="7.85546875" customWidth="1"/>
    <col min="13835" max="13836" width="8.5703125" customWidth="1"/>
    <col min="13837" max="13837" width="7.85546875" customWidth="1"/>
    <col min="13839" max="13839" width="5.140625" customWidth="1"/>
    <col min="13840" max="13840" width="11.5703125" customWidth="1"/>
    <col min="13841" max="13841" width="9.28515625" customWidth="1"/>
    <col min="13849" max="13861" width="0" hidden="1" customWidth="1"/>
    <col min="14081" max="14081" width="5.42578125" customWidth="1"/>
    <col min="14082" max="14082" width="4.42578125" customWidth="1"/>
    <col min="14083" max="14083" width="8.28515625" customWidth="1"/>
    <col min="14084" max="14084" width="7.140625" customWidth="1"/>
    <col min="14085" max="14085" width="9.28515625" customWidth="1"/>
    <col min="14086" max="14086" width="7.140625" customWidth="1"/>
    <col min="14087" max="14087" width="9.28515625" customWidth="1"/>
    <col min="14088" max="14088" width="7.140625" customWidth="1"/>
    <col min="14089" max="14089" width="10.5703125" customWidth="1"/>
    <col min="14090" max="14090" width="7.85546875" customWidth="1"/>
    <col min="14091" max="14092" width="8.5703125" customWidth="1"/>
    <col min="14093" max="14093" width="7.85546875" customWidth="1"/>
    <col min="14095" max="14095" width="5.140625" customWidth="1"/>
    <col min="14096" max="14096" width="11.5703125" customWidth="1"/>
    <col min="14097" max="14097" width="9.28515625" customWidth="1"/>
    <col min="14105" max="14117" width="0" hidden="1" customWidth="1"/>
    <col min="14337" max="14337" width="5.42578125" customWidth="1"/>
    <col min="14338" max="14338" width="4.42578125" customWidth="1"/>
    <col min="14339" max="14339" width="8.28515625" customWidth="1"/>
    <col min="14340" max="14340" width="7.140625" customWidth="1"/>
    <col min="14341" max="14341" width="9.28515625" customWidth="1"/>
    <col min="14342" max="14342" width="7.140625" customWidth="1"/>
    <col min="14343" max="14343" width="9.28515625" customWidth="1"/>
    <col min="14344" max="14344" width="7.140625" customWidth="1"/>
    <col min="14345" max="14345" width="10.5703125" customWidth="1"/>
    <col min="14346" max="14346" width="7.85546875" customWidth="1"/>
    <col min="14347" max="14348" width="8.5703125" customWidth="1"/>
    <col min="14349" max="14349" width="7.85546875" customWidth="1"/>
    <col min="14351" max="14351" width="5.140625" customWidth="1"/>
    <col min="14352" max="14352" width="11.5703125" customWidth="1"/>
    <col min="14353" max="14353" width="9.28515625" customWidth="1"/>
    <col min="14361" max="14373" width="0" hidden="1" customWidth="1"/>
    <col min="14593" max="14593" width="5.42578125" customWidth="1"/>
    <col min="14594" max="14594" width="4.42578125" customWidth="1"/>
    <col min="14595" max="14595" width="8.28515625" customWidth="1"/>
    <col min="14596" max="14596" width="7.140625" customWidth="1"/>
    <col min="14597" max="14597" width="9.28515625" customWidth="1"/>
    <col min="14598" max="14598" width="7.140625" customWidth="1"/>
    <col min="14599" max="14599" width="9.28515625" customWidth="1"/>
    <col min="14600" max="14600" width="7.140625" customWidth="1"/>
    <col min="14601" max="14601" width="10.5703125" customWidth="1"/>
    <col min="14602" max="14602" width="7.85546875" customWidth="1"/>
    <col min="14603" max="14604" width="8.5703125" customWidth="1"/>
    <col min="14605" max="14605" width="7.85546875" customWidth="1"/>
    <col min="14607" max="14607" width="5.140625" customWidth="1"/>
    <col min="14608" max="14608" width="11.5703125" customWidth="1"/>
    <col min="14609" max="14609" width="9.28515625" customWidth="1"/>
    <col min="14617" max="14629" width="0" hidden="1" customWidth="1"/>
    <col min="14849" max="14849" width="5.42578125" customWidth="1"/>
    <col min="14850" max="14850" width="4.42578125" customWidth="1"/>
    <col min="14851" max="14851" width="8.28515625" customWidth="1"/>
    <col min="14852" max="14852" width="7.140625" customWidth="1"/>
    <col min="14853" max="14853" width="9.28515625" customWidth="1"/>
    <col min="14854" max="14854" width="7.140625" customWidth="1"/>
    <col min="14855" max="14855" width="9.28515625" customWidth="1"/>
    <col min="14856" max="14856" width="7.140625" customWidth="1"/>
    <col min="14857" max="14857" width="10.5703125" customWidth="1"/>
    <col min="14858" max="14858" width="7.85546875" customWidth="1"/>
    <col min="14859" max="14860" width="8.5703125" customWidth="1"/>
    <col min="14861" max="14861" width="7.85546875" customWidth="1"/>
    <col min="14863" max="14863" width="5.140625" customWidth="1"/>
    <col min="14864" max="14864" width="11.5703125" customWidth="1"/>
    <col min="14865" max="14865" width="9.28515625" customWidth="1"/>
    <col min="14873" max="14885" width="0" hidden="1" customWidth="1"/>
    <col min="15105" max="15105" width="5.42578125" customWidth="1"/>
    <col min="15106" max="15106" width="4.42578125" customWidth="1"/>
    <col min="15107" max="15107" width="8.28515625" customWidth="1"/>
    <col min="15108" max="15108" width="7.140625" customWidth="1"/>
    <col min="15109" max="15109" width="9.28515625" customWidth="1"/>
    <col min="15110" max="15110" width="7.140625" customWidth="1"/>
    <col min="15111" max="15111" width="9.28515625" customWidth="1"/>
    <col min="15112" max="15112" width="7.140625" customWidth="1"/>
    <col min="15113" max="15113" width="10.5703125" customWidth="1"/>
    <col min="15114" max="15114" width="7.85546875" customWidth="1"/>
    <col min="15115" max="15116" width="8.5703125" customWidth="1"/>
    <col min="15117" max="15117" width="7.85546875" customWidth="1"/>
    <col min="15119" max="15119" width="5.140625" customWidth="1"/>
    <col min="15120" max="15120" width="11.5703125" customWidth="1"/>
    <col min="15121" max="15121" width="9.28515625" customWidth="1"/>
    <col min="15129" max="15141" width="0" hidden="1" customWidth="1"/>
    <col min="15361" max="15361" width="5.42578125" customWidth="1"/>
    <col min="15362" max="15362" width="4.42578125" customWidth="1"/>
    <col min="15363" max="15363" width="8.28515625" customWidth="1"/>
    <col min="15364" max="15364" width="7.140625" customWidth="1"/>
    <col min="15365" max="15365" width="9.28515625" customWidth="1"/>
    <col min="15366" max="15366" width="7.140625" customWidth="1"/>
    <col min="15367" max="15367" width="9.28515625" customWidth="1"/>
    <col min="15368" max="15368" width="7.140625" customWidth="1"/>
    <col min="15369" max="15369" width="10.5703125" customWidth="1"/>
    <col min="15370" max="15370" width="7.85546875" customWidth="1"/>
    <col min="15371" max="15372" width="8.5703125" customWidth="1"/>
    <col min="15373" max="15373" width="7.85546875" customWidth="1"/>
    <col min="15375" max="15375" width="5.140625" customWidth="1"/>
    <col min="15376" max="15376" width="11.5703125" customWidth="1"/>
    <col min="15377" max="15377" width="9.28515625" customWidth="1"/>
    <col min="15385" max="15397" width="0" hidden="1" customWidth="1"/>
    <col min="15617" max="15617" width="5.42578125" customWidth="1"/>
    <col min="15618" max="15618" width="4.42578125" customWidth="1"/>
    <col min="15619" max="15619" width="8.28515625" customWidth="1"/>
    <col min="15620" max="15620" width="7.140625" customWidth="1"/>
    <col min="15621" max="15621" width="9.28515625" customWidth="1"/>
    <col min="15622" max="15622" width="7.140625" customWidth="1"/>
    <col min="15623" max="15623" width="9.28515625" customWidth="1"/>
    <col min="15624" max="15624" width="7.140625" customWidth="1"/>
    <col min="15625" max="15625" width="10.5703125" customWidth="1"/>
    <col min="15626" max="15626" width="7.85546875" customWidth="1"/>
    <col min="15627" max="15628" width="8.5703125" customWidth="1"/>
    <col min="15629" max="15629" width="7.85546875" customWidth="1"/>
    <col min="15631" max="15631" width="5.140625" customWidth="1"/>
    <col min="15632" max="15632" width="11.5703125" customWidth="1"/>
    <col min="15633" max="15633" width="9.28515625" customWidth="1"/>
    <col min="15641" max="15653" width="0" hidden="1" customWidth="1"/>
    <col min="15873" max="15873" width="5.42578125" customWidth="1"/>
    <col min="15874" max="15874" width="4.42578125" customWidth="1"/>
    <col min="15875" max="15875" width="8.28515625" customWidth="1"/>
    <col min="15876" max="15876" width="7.140625" customWidth="1"/>
    <col min="15877" max="15877" width="9.28515625" customWidth="1"/>
    <col min="15878" max="15878" width="7.140625" customWidth="1"/>
    <col min="15879" max="15879" width="9.28515625" customWidth="1"/>
    <col min="15880" max="15880" width="7.140625" customWidth="1"/>
    <col min="15881" max="15881" width="10.5703125" customWidth="1"/>
    <col min="15882" max="15882" width="7.85546875" customWidth="1"/>
    <col min="15883" max="15884" width="8.5703125" customWidth="1"/>
    <col min="15885" max="15885" width="7.85546875" customWidth="1"/>
    <col min="15887" max="15887" width="5.140625" customWidth="1"/>
    <col min="15888" max="15888" width="11.5703125" customWidth="1"/>
    <col min="15889" max="15889" width="9.28515625" customWidth="1"/>
    <col min="15897" max="15909" width="0" hidden="1" customWidth="1"/>
    <col min="16129" max="16129" width="5.42578125" customWidth="1"/>
    <col min="16130" max="16130" width="4.42578125" customWidth="1"/>
    <col min="16131" max="16131" width="8.28515625" customWidth="1"/>
    <col min="16132" max="16132" width="7.140625" customWidth="1"/>
    <col min="16133" max="16133" width="9.28515625" customWidth="1"/>
    <col min="16134" max="16134" width="7.140625" customWidth="1"/>
    <col min="16135" max="16135" width="9.28515625" customWidth="1"/>
    <col min="16136" max="16136" width="7.140625" customWidth="1"/>
    <col min="16137" max="16137" width="10.5703125" customWidth="1"/>
    <col min="16138" max="16138" width="7.85546875" customWidth="1"/>
    <col min="16139" max="16140" width="8.5703125" customWidth="1"/>
    <col min="16141" max="16141" width="7.85546875" customWidth="1"/>
    <col min="16143" max="16143" width="5.140625" customWidth="1"/>
    <col min="16144" max="16144" width="11.5703125" customWidth="1"/>
    <col min="16145" max="16145" width="9.28515625" customWidth="1"/>
    <col min="16153" max="16165" width="0" hidden="1" customWidth="1"/>
  </cols>
  <sheetData>
    <row r="1" spans="1:37" ht="26.25" x14ac:dyDescent="0.2">
      <c r="A1" s="324" t="str">
        <f>[2]Altalanos!$A$6</f>
        <v>Korosztályos Budapest Csapatbajnokság 2026</v>
      </c>
      <c r="B1" s="324"/>
      <c r="C1" s="324"/>
      <c r="D1" s="324"/>
      <c r="E1" s="324"/>
      <c r="F1" s="324"/>
      <c r="G1" s="2"/>
      <c r="H1" s="5" t="s">
        <v>47</v>
      </c>
      <c r="I1" s="3"/>
      <c r="J1" s="4"/>
      <c r="L1" s="6"/>
      <c r="M1" s="7"/>
      <c r="N1" s="175"/>
      <c r="O1" s="175" t="s">
        <v>0</v>
      </c>
      <c r="P1" s="175"/>
      <c r="Q1" s="173"/>
      <c r="R1" s="175"/>
      <c r="AB1" s="10" t="e">
        <f>IF(Y5=1,CONCATENATE(VLOOKUP(Y3,AA16:AH27,2)),CONCATENATE(VLOOKUP(Y3,AA2:AK13,2)))</f>
        <v>#N/A</v>
      </c>
      <c r="AC1" s="10" t="e">
        <f>IF(Y5=1,CONCATENATE(VLOOKUP(Y3,AA16:AK27,3)),CONCATENATE(VLOOKUP(Y3,AA2:AK13,3)))</f>
        <v>#N/A</v>
      </c>
      <c r="AD1" s="10" t="e">
        <f>IF(Y5=1,CONCATENATE(VLOOKUP(Y3,AA16:AK27,4)),CONCATENATE(VLOOKUP(Y3,AA2:AK13,4)))</f>
        <v>#N/A</v>
      </c>
      <c r="AE1" s="10" t="e">
        <f>IF(Y5=1,CONCATENATE(VLOOKUP(Y3,AA16:AK27,5)),CONCATENATE(VLOOKUP(Y3,AA2:AK13,5)))</f>
        <v>#N/A</v>
      </c>
      <c r="AF1" s="10" t="e">
        <f>IF(Y5=1,CONCATENATE(VLOOKUP(Y3,AA16:AK27,6)),CONCATENATE(VLOOKUP(Y3,AA2:AK13,6)))</f>
        <v>#N/A</v>
      </c>
      <c r="AG1" s="10" t="e">
        <f>IF(Y5=1,CONCATENATE(VLOOKUP(Y3,AA16:AK27,7)),CONCATENATE(VLOOKUP(Y3,AA2:AK13,7)))</f>
        <v>#N/A</v>
      </c>
      <c r="AH1" s="10" t="e">
        <f>IF(Y5=1,CONCATENATE(VLOOKUP(Y3,AA16:AK27,8)),CONCATENATE(VLOOKUP(Y3,AA2:AK13,8)))</f>
        <v>#N/A</v>
      </c>
      <c r="AI1" s="10" t="e">
        <f>IF(Y5=1,CONCATENATE(VLOOKUP(Y3,AA16:AK27,9)),CONCATENATE(VLOOKUP(Y3,AA2:AK13,9)))</f>
        <v>#N/A</v>
      </c>
      <c r="AJ1" s="10" t="e">
        <f>IF(Y5=1,CONCATENATE(VLOOKUP(Y3,AA16:AK27,10)),CONCATENATE(VLOOKUP(Y3,AA2:AK13,10)))</f>
        <v>#N/A</v>
      </c>
      <c r="AK1" s="10" t="e">
        <f>IF(Y5=1,CONCATENATE(VLOOKUP(Y3,AA16:AK27,11)),CONCATENATE(VLOOKUP(Y3,AA2:AK13,11)))</f>
        <v>#N/A</v>
      </c>
    </row>
    <row r="2" spans="1:37" x14ac:dyDescent="0.2">
      <c r="A2" s="12" t="s">
        <v>1</v>
      </c>
      <c r="B2" s="13"/>
      <c r="C2" s="13"/>
      <c r="D2" s="13"/>
      <c r="E2" s="258" t="s">
        <v>99</v>
      </c>
      <c r="F2" s="13"/>
      <c r="G2" s="14"/>
      <c r="H2" s="15"/>
      <c r="I2" s="15"/>
      <c r="J2" s="16"/>
      <c r="K2" s="6"/>
      <c r="L2" s="6"/>
      <c r="M2" s="6"/>
      <c r="N2" s="184"/>
      <c r="O2" s="183"/>
      <c r="P2" s="184"/>
      <c r="Q2" s="183"/>
      <c r="R2" s="184"/>
      <c r="Y2" s="19"/>
      <c r="Z2" s="20"/>
      <c r="AA2" s="20" t="s">
        <v>2</v>
      </c>
      <c r="AB2" s="21">
        <v>150</v>
      </c>
      <c r="AC2" s="21">
        <v>120</v>
      </c>
      <c r="AD2" s="21">
        <v>100</v>
      </c>
      <c r="AE2" s="21">
        <v>80</v>
      </c>
      <c r="AF2" s="21">
        <v>70</v>
      </c>
      <c r="AG2" s="21">
        <v>60</v>
      </c>
      <c r="AH2" s="21">
        <v>55</v>
      </c>
      <c r="AI2" s="21">
        <v>50</v>
      </c>
      <c r="AJ2" s="21">
        <v>45</v>
      </c>
      <c r="AK2" s="21">
        <v>40</v>
      </c>
    </row>
    <row r="3" spans="1:37" x14ac:dyDescent="0.2">
      <c r="A3" s="23" t="s">
        <v>3</v>
      </c>
      <c r="B3" s="23"/>
      <c r="C3" s="23"/>
      <c r="D3" s="23"/>
      <c r="E3" s="23" t="s">
        <v>4</v>
      </c>
      <c r="F3" s="23"/>
      <c r="G3" s="23"/>
      <c r="H3" s="23" t="s">
        <v>5</v>
      </c>
      <c r="I3" s="23"/>
      <c r="J3" s="24"/>
      <c r="K3" s="23"/>
      <c r="L3" s="25" t="s">
        <v>6</v>
      </c>
      <c r="M3" s="23"/>
      <c r="N3" s="259"/>
      <c r="O3" s="260"/>
      <c r="P3" s="259"/>
      <c r="Q3" s="260"/>
      <c r="R3" s="261"/>
      <c r="Y3" s="20">
        <f>IF(H4="OB","A",IF(H4="IX","W",H4))</f>
        <v>0</v>
      </c>
      <c r="Z3" s="20"/>
      <c r="AA3" s="20" t="s">
        <v>8</v>
      </c>
      <c r="AB3" s="21">
        <v>120</v>
      </c>
      <c r="AC3" s="21">
        <v>90</v>
      </c>
      <c r="AD3" s="21">
        <v>65</v>
      </c>
      <c r="AE3" s="21">
        <v>55</v>
      </c>
      <c r="AF3" s="21">
        <v>50</v>
      </c>
      <c r="AG3" s="21">
        <v>45</v>
      </c>
      <c r="AH3" s="21">
        <v>40</v>
      </c>
      <c r="AI3" s="21">
        <v>35</v>
      </c>
      <c r="AJ3" s="21">
        <v>25</v>
      </c>
      <c r="AK3" s="21">
        <v>20</v>
      </c>
    </row>
    <row r="4" spans="1:37" ht="13.5" thickBot="1" x14ac:dyDescent="0.25">
      <c r="A4" s="313" t="str">
        <f>[2]Altalanos!$A$10</f>
        <v>2026-06-20 - 2026-07-02</v>
      </c>
      <c r="B4" s="313"/>
      <c r="C4" s="313"/>
      <c r="D4" s="28"/>
      <c r="E4" s="29" t="str">
        <f>[2]Altalanos!$C$10</f>
        <v>Budapest</v>
      </c>
      <c r="F4" s="29"/>
      <c r="G4" s="29"/>
      <c r="H4" s="32"/>
      <c r="I4" s="29"/>
      <c r="J4" s="31"/>
      <c r="K4" s="32"/>
      <c r="L4" s="34" t="str">
        <f>[2]Altalanos!$E$10</f>
        <v>Kovács Annamária</v>
      </c>
      <c r="M4" s="32"/>
      <c r="N4" s="262"/>
      <c r="O4" s="263"/>
      <c r="P4" s="264" t="s">
        <v>54</v>
      </c>
      <c r="Q4" s="21" t="s">
        <v>55</v>
      </c>
      <c r="R4" s="21" t="s">
        <v>56</v>
      </c>
      <c r="S4" s="265"/>
      <c r="Y4" s="20"/>
      <c r="Z4" s="20"/>
      <c r="AA4" s="20" t="s">
        <v>18</v>
      </c>
      <c r="AB4" s="21">
        <v>90</v>
      </c>
      <c r="AC4" s="21">
        <v>60</v>
      </c>
      <c r="AD4" s="21">
        <v>45</v>
      </c>
      <c r="AE4" s="21">
        <v>34</v>
      </c>
      <c r="AF4" s="21">
        <v>27</v>
      </c>
      <c r="AG4" s="21">
        <v>22</v>
      </c>
      <c r="AH4" s="21">
        <v>18</v>
      </c>
      <c r="AI4" s="21">
        <v>15</v>
      </c>
      <c r="AJ4" s="21">
        <v>12</v>
      </c>
      <c r="AK4" s="21">
        <v>9</v>
      </c>
    </row>
    <row r="5" spans="1:37" x14ac:dyDescent="0.2">
      <c r="A5" s="266"/>
      <c r="B5" s="266" t="s">
        <v>57</v>
      </c>
      <c r="C5" s="267" t="s">
        <v>58</v>
      </c>
      <c r="D5" s="266" t="s">
        <v>10</v>
      </c>
      <c r="E5" s="266" t="s">
        <v>59</v>
      </c>
      <c r="F5" s="266"/>
      <c r="G5" s="266" t="s">
        <v>60</v>
      </c>
      <c r="H5" s="266"/>
      <c r="I5" s="266" t="s">
        <v>14</v>
      </c>
      <c r="J5" s="266"/>
      <c r="K5" s="268" t="s">
        <v>61</v>
      </c>
      <c r="L5" s="268" t="s">
        <v>62</v>
      </c>
      <c r="M5" s="268" t="s">
        <v>63</v>
      </c>
      <c r="P5" s="269" t="s">
        <v>64</v>
      </c>
      <c r="Q5" s="270" t="s">
        <v>65</v>
      </c>
      <c r="R5" s="270" t="s">
        <v>66</v>
      </c>
      <c r="S5" s="265"/>
      <c r="Y5" s="20">
        <f>IF(OR([2]Altalanos!$A$8="F1",[2]Altalanos!$A$8="F2",[2]Altalanos!$A$8="N1",[2]Altalanos!$A$8="N2"),1,2)</f>
        <v>2</v>
      </c>
      <c r="Z5" s="20"/>
      <c r="AA5" s="20" t="s">
        <v>19</v>
      </c>
      <c r="AB5" s="21">
        <v>60</v>
      </c>
      <c r="AC5" s="21">
        <v>40</v>
      </c>
      <c r="AD5" s="21">
        <v>30</v>
      </c>
      <c r="AE5" s="21">
        <v>20</v>
      </c>
      <c r="AF5" s="21">
        <v>18</v>
      </c>
      <c r="AG5" s="21">
        <v>15</v>
      </c>
      <c r="AH5" s="21">
        <v>12</v>
      </c>
      <c r="AI5" s="21">
        <v>10</v>
      </c>
      <c r="AJ5" s="21">
        <v>8</v>
      </c>
      <c r="AK5" s="21">
        <v>6</v>
      </c>
    </row>
    <row r="6" spans="1:37" x14ac:dyDescent="0.2">
      <c r="A6" s="171"/>
      <c r="B6" s="171"/>
      <c r="C6" s="22"/>
      <c r="D6" s="171"/>
      <c r="E6" s="171"/>
      <c r="F6" s="171"/>
      <c r="G6" s="171"/>
      <c r="H6" s="171"/>
      <c r="I6" s="171"/>
      <c r="J6" s="171"/>
      <c r="K6" s="171"/>
      <c r="L6" s="171"/>
      <c r="M6" s="171"/>
      <c r="P6" s="271" t="s">
        <v>67</v>
      </c>
      <c r="Q6" s="272" t="s">
        <v>68</v>
      </c>
      <c r="R6" s="272" t="s">
        <v>69</v>
      </c>
      <c r="S6" s="265"/>
      <c r="Y6" s="20"/>
      <c r="Z6" s="20"/>
      <c r="AA6" s="20" t="s">
        <v>20</v>
      </c>
      <c r="AB6" s="21">
        <v>40</v>
      </c>
      <c r="AC6" s="21">
        <v>25</v>
      </c>
      <c r="AD6" s="21">
        <v>18</v>
      </c>
      <c r="AE6" s="21">
        <v>13</v>
      </c>
      <c r="AF6" s="21">
        <v>10</v>
      </c>
      <c r="AG6" s="21">
        <v>8</v>
      </c>
      <c r="AH6" s="21">
        <v>6</v>
      </c>
      <c r="AI6" s="21">
        <v>5</v>
      </c>
      <c r="AJ6" s="21">
        <v>4</v>
      </c>
      <c r="AK6" s="21">
        <v>3</v>
      </c>
    </row>
    <row r="7" spans="1:37" x14ac:dyDescent="0.2">
      <c r="A7" s="273" t="s">
        <v>2</v>
      </c>
      <c r="B7" s="274">
        <v>1</v>
      </c>
      <c r="C7" s="275">
        <f>IF($B7="","",VLOOKUP($B7,[2]L12_Lista!$A$7:$O$22,5))</f>
        <v>0</v>
      </c>
      <c r="D7" s="275">
        <f>IF($B7="","",VLOOKUP($B7,[2]L12_Lista!$A$7:$O$22,15))</f>
        <v>0</v>
      </c>
      <c r="E7" s="325" t="s">
        <v>81</v>
      </c>
      <c r="F7" s="323"/>
      <c r="G7" s="323">
        <f>IF($B7="","",VLOOKUP($B7,[2]L12_Lista!$A$7:$O$22,3))</f>
        <v>0</v>
      </c>
      <c r="H7" s="323"/>
      <c r="I7" s="276">
        <f>IF($B7="","",VLOOKUP($B7,[2]L12_Lista!$A$7:$O$22,4))</f>
        <v>0</v>
      </c>
      <c r="J7" s="171"/>
      <c r="K7" s="277" t="s">
        <v>110</v>
      </c>
      <c r="L7" s="278"/>
      <c r="M7" s="279"/>
      <c r="P7" s="264" t="s">
        <v>70</v>
      </c>
      <c r="Q7" s="21" t="s">
        <v>71</v>
      </c>
      <c r="R7" s="21" t="s">
        <v>72</v>
      </c>
      <c r="Y7" s="20"/>
      <c r="Z7" s="20"/>
      <c r="AA7" s="20" t="s">
        <v>22</v>
      </c>
      <c r="AB7" s="21">
        <v>25</v>
      </c>
      <c r="AC7" s="21">
        <v>15</v>
      </c>
      <c r="AD7" s="21">
        <v>13</v>
      </c>
      <c r="AE7" s="21">
        <v>8</v>
      </c>
      <c r="AF7" s="21">
        <v>6</v>
      </c>
      <c r="AG7" s="21">
        <v>4</v>
      </c>
      <c r="AH7" s="21">
        <v>3</v>
      </c>
      <c r="AI7" s="21">
        <v>2</v>
      </c>
      <c r="AJ7" s="21">
        <v>1</v>
      </c>
      <c r="AK7" s="21">
        <v>0</v>
      </c>
    </row>
    <row r="8" spans="1:37" x14ac:dyDescent="0.2">
      <c r="A8" s="273"/>
      <c r="B8" s="280"/>
      <c r="C8" s="281"/>
      <c r="D8" s="281"/>
      <c r="E8" s="281"/>
      <c r="F8" s="281"/>
      <c r="G8" s="281"/>
      <c r="H8" s="281"/>
      <c r="I8" s="281"/>
      <c r="J8" s="171"/>
      <c r="K8" s="273"/>
      <c r="L8" s="273"/>
      <c r="M8" s="282"/>
      <c r="P8" s="269" t="s">
        <v>73</v>
      </c>
      <c r="Q8" s="270" t="s">
        <v>74</v>
      </c>
      <c r="R8" s="270" t="s">
        <v>75</v>
      </c>
      <c r="Y8" s="20"/>
      <c r="Z8" s="20"/>
      <c r="AA8" s="20" t="s">
        <v>24</v>
      </c>
      <c r="AB8" s="21">
        <v>15</v>
      </c>
      <c r="AC8" s="21">
        <v>10</v>
      </c>
      <c r="AD8" s="21">
        <v>7</v>
      </c>
      <c r="AE8" s="21">
        <v>5</v>
      </c>
      <c r="AF8" s="21">
        <v>4</v>
      </c>
      <c r="AG8" s="21">
        <v>3</v>
      </c>
      <c r="AH8" s="21">
        <v>2</v>
      </c>
      <c r="AI8" s="21">
        <v>1</v>
      </c>
      <c r="AJ8" s="21">
        <v>0</v>
      </c>
      <c r="AK8" s="21">
        <v>0</v>
      </c>
    </row>
    <row r="9" spans="1:37" x14ac:dyDescent="0.2">
      <c r="A9" s="273" t="s">
        <v>7</v>
      </c>
      <c r="B9" s="274">
        <v>2</v>
      </c>
      <c r="C9" s="275">
        <f>IF($B9="","",VLOOKUP($B9,[2]L12_Lista!$A$7:$O$22,5))</f>
        <v>0</v>
      </c>
      <c r="D9" s="275">
        <f>IF($B9="","",VLOOKUP($B9,[2]L12_Lista!$A$7:$O$22,15))</f>
        <v>0</v>
      </c>
      <c r="E9" s="323" t="str">
        <f>UPPER(IF($B9="","",VLOOKUP($B9,[2]L12_Lista!$A$7:$O$22,2)))</f>
        <v xml:space="preserve">VASAS SC </v>
      </c>
      <c r="F9" s="323"/>
      <c r="G9" s="323">
        <f>IF($B9="","",VLOOKUP($B9,[2]L12_Lista!$A$7:$O$22,3))</f>
        <v>0</v>
      </c>
      <c r="H9" s="323"/>
      <c r="I9" s="276">
        <f>IF($B9="","",VLOOKUP($B9,[2]L12_Lista!$A$7:$O$22,4))</f>
        <v>0</v>
      </c>
      <c r="J9" s="171"/>
      <c r="K9" s="277" t="s">
        <v>23</v>
      </c>
      <c r="L9" s="278"/>
      <c r="M9" s="279"/>
      <c r="Y9" s="20"/>
      <c r="Z9" s="20"/>
      <c r="AA9" s="20" t="s">
        <v>25</v>
      </c>
      <c r="AB9" s="21">
        <v>10</v>
      </c>
      <c r="AC9" s="21">
        <v>6</v>
      </c>
      <c r="AD9" s="21">
        <v>4</v>
      </c>
      <c r="AE9" s="21">
        <v>2</v>
      </c>
      <c r="AF9" s="21">
        <v>1</v>
      </c>
      <c r="AG9" s="21">
        <v>0</v>
      </c>
      <c r="AH9" s="21">
        <v>0</v>
      </c>
      <c r="AI9" s="21">
        <v>0</v>
      </c>
      <c r="AJ9" s="21">
        <v>0</v>
      </c>
      <c r="AK9" s="21">
        <v>0</v>
      </c>
    </row>
    <row r="10" spans="1:37" x14ac:dyDescent="0.2">
      <c r="A10" s="273"/>
      <c r="B10" s="280"/>
      <c r="C10" s="281"/>
      <c r="D10" s="281"/>
      <c r="E10" s="281"/>
      <c r="F10" s="281"/>
      <c r="G10" s="281"/>
      <c r="H10" s="281"/>
      <c r="I10" s="281"/>
      <c r="J10" s="171"/>
      <c r="K10" s="273"/>
      <c r="L10" s="273"/>
      <c r="M10" s="282"/>
      <c r="Y10" s="20"/>
      <c r="Z10" s="20"/>
      <c r="AA10" s="20" t="s">
        <v>26</v>
      </c>
      <c r="AB10" s="21">
        <v>6</v>
      </c>
      <c r="AC10" s="21">
        <v>3</v>
      </c>
      <c r="AD10" s="21">
        <v>2</v>
      </c>
      <c r="AE10" s="21">
        <v>1</v>
      </c>
      <c r="AF10" s="21">
        <v>0</v>
      </c>
      <c r="AG10" s="21">
        <v>0</v>
      </c>
      <c r="AH10" s="21">
        <v>0</v>
      </c>
      <c r="AI10" s="21">
        <v>0</v>
      </c>
      <c r="AJ10" s="21">
        <v>0</v>
      </c>
      <c r="AK10" s="21">
        <v>0</v>
      </c>
    </row>
    <row r="11" spans="1:37" x14ac:dyDescent="0.2">
      <c r="A11" s="273" t="s">
        <v>76</v>
      </c>
      <c r="B11" s="274">
        <v>3</v>
      </c>
      <c r="C11" s="275">
        <f>IF($B11="","",VLOOKUP($B11,[2]L12_Lista!$A$7:$O$22,5))</f>
        <v>0</v>
      </c>
      <c r="D11" s="275">
        <f>IF($B11="","",VLOOKUP($B11,[2]L12_Lista!$A$7:$O$22,15))</f>
        <v>0</v>
      </c>
      <c r="E11" s="325" t="s">
        <v>82</v>
      </c>
      <c r="F11" s="323"/>
      <c r="G11" s="323">
        <f>IF($B11="","",VLOOKUP($B11,[2]L12_Lista!$A$7:$O$22,3))</f>
        <v>0</v>
      </c>
      <c r="H11" s="323"/>
      <c r="I11" s="276">
        <f>IF($B11="","",VLOOKUP($B11,[2]L12_Lista!$A$7:$O$22,4))</f>
        <v>0</v>
      </c>
      <c r="J11" s="171"/>
      <c r="K11" s="277" t="s">
        <v>111</v>
      </c>
      <c r="L11" s="278"/>
      <c r="M11" s="279"/>
      <c r="Y11" s="20"/>
      <c r="Z11" s="20"/>
      <c r="AA11" s="20" t="s">
        <v>27</v>
      </c>
      <c r="AB11" s="21">
        <v>3</v>
      </c>
      <c r="AC11" s="21">
        <v>2</v>
      </c>
      <c r="AD11" s="21">
        <v>1</v>
      </c>
      <c r="AE11" s="21">
        <v>0</v>
      </c>
      <c r="AF11" s="21">
        <v>0</v>
      </c>
      <c r="AG11" s="21">
        <v>0</v>
      </c>
      <c r="AH11" s="21">
        <v>0</v>
      </c>
      <c r="AI11" s="21">
        <v>0</v>
      </c>
      <c r="AJ11" s="21">
        <v>0</v>
      </c>
      <c r="AK11" s="21">
        <v>0</v>
      </c>
    </row>
    <row r="12" spans="1:37" x14ac:dyDescent="0.2">
      <c r="A12" s="273"/>
      <c r="B12" s="280"/>
      <c r="C12" s="281"/>
      <c r="D12" s="281"/>
      <c r="E12" s="281"/>
      <c r="F12" s="281"/>
      <c r="G12" s="281"/>
      <c r="H12" s="281"/>
      <c r="I12" s="281"/>
      <c r="J12" s="171"/>
      <c r="K12" s="22"/>
      <c r="L12" s="22"/>
      <c r="M12" s="282"/>
      <c r="Y12" s="20"/>
      <c r="Z12" s="20"/>
      <c r="AA12" s="20" t="s">
        <v>23</v>
      </c>
      <c r="AB12" s="283">
        <v>0</v>
      </c>
      <c r="AC12" s="283">
        <v>0</v>
      </c>
      <c r="AD12" s="283">
        <v>0</v>
      </c>
      <c r="AE12" s="283">
        <v>0</v>
      </c>
      <c r="AF12" s="283">
        <v>0</v>
      </c>
      <c r="AG12" s="283">
        <v>0</v>
      </c>
      <c r="AH12" s="283">
        <v>0</v>
      </c>
      <c r="AI12" s="283">
        <v>0</v>
      </c>
      <c r="AJ12" s="283">
        <v>0</v>
      </c>
      <c r="AK12" s="283">
        <v>0</v>
      </c>
    </row>
    <row r="13" spans="1:37" x14ac:dyDescent="0.2">
      <c r="A13" s="273" t="s">
        <v>77</v>
      </c>
      <c r="B13" s="274">
        <v>5</v>
      </c>
      <c r="C13" s="275">
        <f>IF($B13="","",VLOOKUP($B13,[2]L12_Lista!$A$7:$O$22,5))</f>
        <v>0</v>
      </c>
      <c r="D13" s="275">
        <f>IF($B13="","",VLOOKUP($B13,[2]L12_Lista!$A$7:$O$22,15))</f>
        <v>0</v>
      </c>
      <c r="E13" s="325" t="s">
        <v>85</v>
      </c>
      <c r="F13" s="323"/>
      <c r="G13" s="323">
        <f>IF($B13="","",VLOOKUP($B13,[2]L12_Lista!$A$7:$O$22,3))</f>
        <v>0</v>
      </c>
      <c r="H13" s="323"/>
      <c r="I13" s="276">
        <f>IF($B13="","",VLOOKUP($B13,[2]L12_Lista!$A$7:$O$22,4))</f>
        <v>0</v>
      </c>
      <c r="J13" s="171"/>
      <c r="K13" s="277" t="s">
        <v>117</v>
      </c>
      <c r="L13" s="278"/>
      <c r="M13" s="279"/>
      <c r="Y13" s="20"/>
      <c r="Z13" s="20"/>
      <c r="AA13" s="20" t="s">
        <v>28</v>
      </c>
      <c r="AB13" s="283">
        <v>0</v>
      </c>
      <c r="AC13" s="283">
        <v>0</v>
      </c>
      <c r="AD13" s="283">
        <v>0</v>
      </c>
      <c r="AE13" s="283">
        <v>0</v>
      </c>
      <c r="AF13" s="283">
        <v>0</v>
      </c>
      <c r="AG13" s="283">
        <v>0</v>
      </c>
      <c r="AH13" s="283">
        <v>0</v>
      </c>
      <c r="AI13" s="283">
        <v>0</v>
      </c>
      <c r="AJ13" s="283">
        <v>0</v>
      </c>
      <c r="AK13" s="283">
        <v>0</v>
      </c>
    </row>
    <row r="14" spans="1:37" x14ac:dyDescent="0.2">
      <c r="A14" s="273"/>
      <c r="B14" s="280"/>
      <c r="C14" s="281"/>
      <c r="D14" s="281"/>
      <c r="E14" s="281"/>
      <c r="F14" s="281"/>
      <c r="G14" s="281"/>
      <c r="H14" s="281"/>
      <c r="I14" s="281"/>
      <c r="J14" s="171"/>
      <c r="K14" s="273"/>
      <c r="L14" s="273"/>
      <c r="M14" s="282"/>
      <c r="Y14" s="20"/>
      <c r="Z14" s="20"/>
      <c r="AA14" s="20"/>
      <c r="AB14" s="20"/>
      <c r="AC14" s="20"/>
      <c r="AD14" s="20"/>
      <c r="AE14" s="20"/>
      <c r="AF14" s="20"/>
      <c r="AG14" s="20"/>
      <c r="AH14" s="20"/>
      <c r="AI14" s="20"/>
      <c r="AJ14" s="20"/>
      <c r="AK14" s="20"/>
    </row>
    <row r="15" spans="1:37" x14ac:dyDescent="0.2">
      <c r="A15" s="273" t="s">
        <v>78</v>
      </c>
      <c r="B15" s="274">
        <v>4</v>
      </c>
      <c r="C15" s="275">
        <f>IF($B15="","",VLOOKUP($B15,[2]L12_Lista!$A$7:$O$22,5))</f>
        <v>0</v>
      </c>
      <c r="D15" s="275">
        <f>IF($B15="","",VLOOKUP($B15,[2]L12_Lista!$A$7:$O$22,15))</f>
        <v>0</v>
      </c>
      <c r="E15" s="325" t="s">
        <v>86</v>
      </c>
      <c r="F15" s="323"/>
      <c r="G15" s="323">
        <f>IF($B15="","",VLOOKUP($B15,[2]L12_Lista!$A$7:$O$22,3))</f>
        <v>0</v>
      </c>
      <c r="H15" s="323"/>
      <c r="I15" s="276">
        <f>IF($B15="","",VLOOKUP($B15,[2]L12_Lista!$A$7:$O$22,4))</f>
        <v>0</v>
      </c>
      <c r="J15" s="171"/>
      <c r="K15" s="277" t="s">
        <v>112</v>
      </c>
      <c r="L15" s="278"/>
      <c r="M15" s="279"/>
      <c r="N15" s="311"/>
      <c r="Y15" s="20"/>
      <c r="Z15" s="20"/>
      <c r="AA15" s="20"/>
      <c r="AB15" s="20"/>
      <c r="AC15" s="20"/>
      <c r="AD15" s="20"/>
      <c r="AE15" s="20"/>
      <c r="AF15" s="20"/>
      <c r="AG15" s="20"/>
      <c r="AH15" s="20"/>
      <c r="AI15" s="20"/>
      <c r="AJ15" s="20"/>
      <c r="AK15" s="20"/>
    </row>
    <row r="16" spans="1:37" x14ac:dyDescent="0.2">
      <c r="A16" s="171"/>
      <c r="B16" s="171"/>
      <c r="C16" s="171"/>
      <c r="D16" s="171"/>
      <c r="E16" s="171"/>
      <c r="F16" s="171"/>
      <c r="G16" s="171"/>
      <c r="H16" s="171"/>
      <c r="I16" s="171"/>
      <c r="J16" s="171"/>
      <c r="K16" s="171"/>
      <c r="L16" s="171"/>
      <c r="M16" s="171"/>
      <c r="Y16" s="20"/>
      <c r="Z16" s="20"/>
      <c r="AA16" s="20" t="s">
        <v>2</v>
      </c>
      <c r="AB16" s="20">
        <v>300</v>
      </c>
      <c r="AC16" s="20">
        <v>250</v>
      </c>
      <c r="AD16" s="20">
        <v>220</v>
      </c>
      <c r="AE16" s="20">
        <v>180</v>
      </c>
      <c r="AF16" s="20">
        <v>160</v>
      </c>
      <c r="AG16" s="20">
        <v>150</v>
      </c>
      <c r="AH16" s="20">
        <v>140</v>
      </c>
      <c r="AI16" s="20">
        <v>130</v>
      </c>
      <c r="AJ16" s="20">
        <v>120</v>
      </c>
      <c r="AK16" s="20">
        <v>110</v>
      </c>
    </row>
    <row r="17" spans="1:37" x14ac:dyDescent="0.2">
      <c r="A17" s="171"/>
      <c r="B17" s="171"/>
      <c r="C17" s="171"/>
      <c r="D17" s="171"/>
      <c r="E17" s="171"/>
      <c r="F17" s="171"/>
      <c r="G17" s="171"/>
      <c r="H17" s="171"/>
      <c r="I17" s="171"/>
      <c r="J17" s="171"/>
      <c r="K17" s="171"/>
      <c r="L17" s="171"/>
      <c r="M17" s="171"/>
      <c r="Y17" s="20"/>
      <c r="Z17" s="20"/>
      <c r="AA17" s="20" t="s">
        <v>8</v>
      </c>
      <c r="AB17" s="20">
        <v>250</v>
      </c>
      <c r="AC17" s="20">
        <v>200</v>
      </c>
      <c r="AD17" s="20">
        <v>160</v>
      </c>
      <c r="AE17" s="20">
        <v>140</v>
      </c>
      <c r="AF17" s="20">
        <v>120</v>
      </c>
      <c r="AG17" s="20">
        <v>110</v>
      </c>
      <c r="AH17" s="20">
        <v>100</v>
      </c>
      <c r="AI17" s="20">
        <v>90</v>
      </c>
      <c r="AJ17" s="20">
        <v>80</v>
      </c>
      <c r="AK17" s="20">
        <v>70</v>
      </c>
    </row>
    <row r="18" spans="1:37" ht="18.75" customHeight="1" x14ac:dyDescent="0.2">
      <c r="A18" s="171"/>
      <c r="B18" s="321"/>
      <c r="C18" s="321"/>
      <c r="D18" s="322" t="str">
        <f>E7</f>
        <v>Tenisz Műhely</v>
      </c>
      <c r="E18" s="322"/>
      <c r="F18" s="322" t="str">
        <f>E9</f>
        <v xml:space="preserve">VASAS SC </v>
      </c>
      <c r="G18" s="322"/>
      <c r="H18" s="322" t="str">
        <f>E11</f>
        <v>Budapesti Honvéd SE</v>
      </c>
      <c r="I18" s="322"/>
      <c r="J18" s="322" t="str">
        <f>E13</f>
        <v>HTF CSO-KO</v>
      </c>
      <c r="K18" s="322"/>
      <c r="L18" s="322" t="str">
        <f>E15</f>
        <v>MTK Budapest</v>
      </c>
      <c r="M18" s="322"/>
      <c r="Y18" s="20"/>
      <c r="Z18" s="20"/>
      <c r="AA18" s="20" t="s">
        <v>18</v>
      </c>
      <c r="AB18" s="20">
        <v>200</v>
      </c>
      <c r="AC18" s="20">
        <v>150</v>
      </c>
      <c r="AD18" s="20">
        <v>130</v>
      </c>
      <c r="AE18" s="20">
        <v>110</v>
      </c>
      <c r="AF18" s="20">
        <v>95</v>
      </c>
      <c r="AG18" s="20">
        <v>80</v>
      </c>
      <c r="AH18" s="20">
        <v>70</v>
      </c>
      <c r="AI18" s="20">
        <v>60</v>
      </c>
      <c r="AJ18" s="20">
        <v>55</v>
      </c>
      <c r="AK18" s="20">
        <v>50</v>
      </c>
    </row>
    <row r="19" spans="1:37" ht="18.75" customHeight="1" x14ac:dyDescent="0.2">
      <c r="A19" s="284" t="s">
        <v>2</v>
      </c>
      <c r="B19" s="317" t="str">
        <f>E7</f>
        <v>Tenisz Műhely</v>
      </c>
      <c r="C19" s="317"/>
      <c r="D19" s="326"/>
      <c r="E19" s="326"/>
      <c r="F19" s="327" t="s">
        <v>101</v>
      </c>
      <c r="G19" s="327"/>
      <c r="H19" s="327" t="s">
        <v>100</v>
      </c>
      <c r="I19" s="327"/>
      <c r="J19" s="322" t="s">
        <v>106</v>
      </c>
      <c r="K19" s="322"/>
      <c r="L19" s="319" t="s">
        <v>103</v>
      </c>
      <c r="M19" s="319"/>
      <c r="Y19" s="20"/>
      <c r="Z19" s="20"/>
      <c r="AA19" s="20" t="s">
        <v>19</v>
      </c>
      <c r="AB19" s="20">
        <v>150</v>
      </c>
      <c r="AC19" s="20">
        <v>120</v>
      </c>
      <c r="AD19" s="20">
        <v>100</v>
      </c>
      <c r="AE19" s="20">
        <v>80</v>
      </c>
      <c r="AF19" s="20">
        <v>70</v>
      </c>
      <c r="AG19" s="20">
        <v>60</v>
      </c>
      <c r="AH19" s="20">
        <v>55</v>
      </c>
      <c r="AI19" s="20">
        <v>50</v>
      </c>
      <c r="AJ19" s="20">
        <v>45</v>
      </c>
      <c r="AK19" s="20">
        <v>40</v>
      </c>
    </row>
    <row r="20" spans="1:37" ht="18.75" customHeight="1" x14ac:dyDescent="0.2">
      <c r="A20" s="284" t="s">
        <v>7</v>
      </c>
      <c r="B20" s="317" t="str">
        <f>E9</f>
        <v xml:space="preserve">VASAS SC </v>
      </c>
      <c r="C20" s="317"/>
      <c r="D20" s="327" t="s">
        <v>100</v>
      </c>
      <c r="E20" s="327"/>
      <c r="F20" s="326"/>
      <c r="G20" s="326"/>
      <c r="H20" s="327" t="s">
        <v>100</v>
      </c>
      <c r="I20" s="327"/>
      <c r="J20" s="327" t="s">
        <v>100</v>
      </c>
      <c r="K20" s="327"/>
      <c r="L20" s="322" t="s">
        <v>100</v>
      </c>
      <c r="M20" s="322"/>
      <c r="Y20" s="20"/>
      <c r="Z20" s="20"/>
      <c r="AA20" s="20" t="s">
        <v>20</v>
      </c>
      <c r="AB20" s="20">
        <v>120</v>
      </c>
      <c r="AC20" s="20">
        <v>90</v>
      </c>
      <c r="AD20" s="20">
        <v>65</v>
      </c>
      <c r="AE20" s="20">
        <v>55</v>
      </c>
      <c r="AF20" s="20">
        <v>50</v>
      </c>
      <c r="AG20" s="20">
        <v>45</v>
      </c>
      <c r="AH20" s="20">
        <v>40</v>
      </c>
      <c r="AI20" s="20">
        <v>35</v>
      </c>
      <c r="AJ20" s="20">
        <v>25</v>
      </c>
      <c r="AK20" s="20">
        <v>20</v>
      </c>
    </row>
    <row r="21" spans="1:37" ht="18.75" customHeight="1" x14ac:dyDescent="0.2">
      <c r="A21" s="284" t="s">
        <v>76</v>
      </c>
      <c r="B21" s="317" t="str">
        <f>E11</f>
        <v>Budapesti Honvéd SE</v>
      </c>
      <c r="C21" s="317"/>
      <c r="D21" s="327" t="s">
        <v>101</v>
      </c>
      <c r="E21" s="327"/>
      <c r="F21" s="327" t="s">
        <v>101</v>
      </c>
      <c r="G21" s="327"/>
      <c r="H21" s="326"/>
      <c r="I21" s="326"/>
      <c r="J21" s="327" t="s">
        <v>88</v>
      </c>
      <c r="K21" s="327"/>
      <c r="L21" s="327" t="s">
        <v>108</v>
      </c>
      <c r="M21" s="327"/>
      <c r="Y21" s="20"/>
      <c r="Z21" s="20"/>
      <c r="AA21" s="20" t="s">
        <v>22</v>
      </c>
      <c r="AB21" s="20">
        <v>90</v>
      </c>
      <c r="AC21" s="20">
        <v>60</v>
      </c>
      <c r="AD21" s="20">
        <v>45</v>
      </c>
      <c r="AE21" s="20">
        <v>34</v>
      </c>
      <c r="AF21" s="20">
        <v>27</v>
      </c>
      <c r="AG21" s="20">
        <v>22</v>
      </c>
      <c r="AH21" s="20">
        <v>18</v>
      </c>
      <c r="AI21" s="20">
        <v>15</v>
      </c>
      <c r="AJ21" s="20">
        <v>12</v>
      </c>
      <c r="AK21" s="20">
        <v>9</v>
      </c>
    </row>
    <row r="22" spans="1:37" ht="18.75" customHeight="1" x14ac:dyDescent="0.2">
      <c r="A22" s="284" t="s">
        <v>77</v>
      </c>
      <c r="B22" s="317" t="str">
        <f>E13</f>
        <v>HTF CSO-KO</v>
      </c>
      <c r="C22" s="317"/>
      <c r="D22" s="327" t="s">
        <v>107</v>
      </c>
      <c r="E22" s="327"/>
      <c r="F22" s="327" t="s">
        <v>101</v>
      </c>
      <c r="G22" s="327"/>
      <c r="H22" s="322" t="s">
        <v>102</v>
      </c>
      <c r="I22" s="322"/>
      <c r="J22" s="326"/>
      <c r="K22" s="326"/>
      <c r="L22" s="327" t="s">
        <v>107</v>
      </c>
      <c r="M22" s="327"/>
      <c r="Y22" s="20"/>
      <c r="Z22" s="20"/>
      <c r="AA22" s="20" t="s">
        <v>24</v>
      </c>
      <c r="AB22" s="20">
        <v>60</v>
      </c>
      <c r="AC22" s="20">
        <v>40</v>
      </c>
      <c r="AD22" s="20">
        <v>30</v>
      </c>
      <c r="AE22" s="20">
        <v>20</v>
      </c>
      <c r="AF22" s="20">
        <v>18</v>
      </c>
      <c r="AG22" s="20">
        <v>15</v>
      </c>
      <c r="AH22" s="20">
        <v>12</v>
      </c>
      <c r="AI22" s="20">
        <v>10</v>
      </c>
      <c r="AJ22" s="20">
        <v>8</v>
      </c>
      <c r="AK22" s="20">
        <v>6</v>
      </c>
    </row>
    <row r="23" spans="1:37" ht="18.75" customHeight="1" x14ac:dyDescent="0.2">
      <c r="A23" s="284" t="s">
        <v>78</v>
      </c>
      <c r="B23" s="317" t="str">
        <f>E15</f>
        <v>MTK Budapest</v>
      </c>
      <c r="C23" s="317"/>
      <c r="D23" s="318" t="s">
        <v>104</v>
      </c>
      <c r="E23" s="318"/>
      <c r="F23" s="327" t="s">
        <v>101</v>
      </c>
      <c r="G23" s="327"/>
      <c r="H23" s="322" t="s">
        <v>109</v>
      </c>
      <c r="I23" s="322"/>
      <c r="J23" s="322" t="s">
        <v>106</v>
      </c>
      <c r="K23" s="322"/>
      <c r="L23" s="326"/>
      <c r="M23" s="326"/>
      <c r="Y23" s="20"/>
      <c r="Z23" s="20"/>
      <c r="AA23" s="20" t="s">
        <v>25</v>
      </c>
      <c r="AB23" s="20">
        <v>40</v>
      </c>
      <c r="AC23" s="20">
        <v>25</v>
      </c>
      <c r="AD23" s="20">
        <v>18</v>
      </c>
      <c r="AE23" s="20">
        <v>13</v>
      </c>
      <c r="AF23" s="20">
        <v>8</v>
      </c>
      <c r="AG23" s="20">
        <v>7</v>
      </c>
      <c r="AH23" s="20">
        <v>6</v>
      </c>
      <c r="AI23" s="20">
        <v>5</v>
      </c>
      <c r="AJ23" s="20">
        <v>4</v>
      </c>
      <c r="AK23" s="20">
        <v>3</v>
      </c>
    </row>
    <row r="24" spans="1:37" x14ac:dyDescent="0.2">
      <c r="A24" s="171"/>
      <c r="B24" s="171"/>
      <c r="C24" s="171"/>
      <c r="D24" s="171"/>
      <c r="E24" s="171"/>
      <c r="F24" s="171"/>
      <c r="G24" s="171"/>
      <c r="H24" s="171"/>
      <c r="I24" s="171"/>
      <c r="J24" s="171"/>
      <c r="K24" s="171"/>
      <c r="L24" s="171"/>
      <c r="M24" s="171"/>
      <c r="Y24" s="20"/>
      <c r="Z24" s="20"/>
      <c r="AA24" s="20" t="s">
        <v>26</v>
      </c>
      <c r="AB24" s="20">
        <v>25</v>
      </c>
      <c r="AC24" s="20">
        <v>15</v>
      </c>
      <c r="AD24" s="20">
        <v>13</v>
      </c>
      <c r="AE24" s="20">
        <v>7</v>
      </c>
      <c r="AF24" s="20">
        <v>6</v>
      </c>
      <c r="AG24" s="20">
        <v>5</v>
      </c>
      <c r="AH24" s="20">
        <v>4</v>
      </c>
      <c r="AI24" s="20">
        <v>3</v>
      </c>
      <c r="AJ24" s="20">
        <v>2</v>
      </c>
      <c r="AK24" s="20">
        <v>1</v>
      </c>
    </row>
    <row r="25" spans="1:37" x14ac:dyDescent="0.2">
      <c r="A25" s="171"/>
      <c r="B25" s="171"/>
      <c r="C25" s="171"/>
      <c r="D25" s="171"/>
      <c r="E25" s="171"/>
      <c r="F25" s="171"/>
      <c r="G25" s="171"/>
      <c r="H25" s="171"/>
      <c r="I25" s="171"/>
      <c r="J25" s="171"/>
      <c r="K25" s="171"/>
      <c r="L25" s="171"/>
      <c r="M25" s="171"/>
      <c r="Y25" s="20"/>
      <c r="Z25" s="20"/>
      <c r="AA25" s="20" t="s">
        <v>27</v>
      </c>
      <c r="AB25" s="20">
        <v>15</v>
      </c>
      <c r="AC25" s="20">
        <v>10</v>
      </c>
      <c r="AD25" s="20">
        <v>8</v>
      </c>
      <c r="AE25" s="20">
        <v>4</v>
      </c>
      <c r="AF25" s="20">
        <v>3</v>
      </c>
      <c r="AG25" s="20">
        <v>2</v>
      </c>
      <c r="AH25" s="20">
        <v>1</v>
      </c>
      <c r="AI25" s="20">
        <v>0</v>
      </c>
      <c r="AJ25" s="20">
        <v>0</v>
      </c>
      <c r="AK25" s="20">
        <v>0</v>
      </c>
    </row>
    <row r="26" spans="1:37" x14ac:dyDescent="0.2">
      <c r="A26" s="171"/>
      <c r="B26" s="171"/>
      <c r="C26" s="171"/>
      <c r="D26" s="171"/>
      <c r="E26" s="171"/>
      <c r="F26" s="171"/>
      <c r="G26" s="171"/>
      <c r="H26" s="171"/>
      <c r="I26" s="171"/>
      <c r="J26" s="171"/>
      <c r="K26" s="171"/>
      <c r="L26" s="171"/>
      <c r="M26" s="171"/>
      <c r="Y26" s="20"/>
      <c r="Z26" s="20"/>
      <c r="AA26" s="20" t="s">
        <v>23</v>
      </c>
      <c r="AB26" s="20">
        <v>10</v>
      </c>
      <c r="AC26" s="20">
        <v>6</v>
      </c>
      <c r="AD26" s="20">
        <v>4</v>
      </c>
      <c r="AE26" s="20">
        <v>2</v>
      </c>
      <c r="AF26" s="20">
        <v>1</v>
      </c>
      <c r="AG26" s="20">
        <v>0</v>
      </c>
      <c r="AH26" s="20">
        <v>0</v>
      </c>
      <c r="AI26" s="20">
        <v>0</v>
      </c>
      <c r="AJ26" s="20">
        <v>0</v>
      </c>
      <c r="AK26" s="20">
        <v>0</v>
      </c>
    </row>
    <row r="27" spans="1:37" x14ac:dyDescent="0.2">
      <c r="A27" s="171"/>
      <c r="B27" s="171"/>
      <c r="C27" s="171"/>
      <c r="D27" s="171"/>
      <c r="E27" s="171"/>
      <c r="F27" s="171"/>
      <c r="G27" s="171"/>
      <c r="H27" s="171"/>
      <c r="I27" s="171"/>
      <c r="J27" s="171"/>
      <c r="K27" s="171"/>
      <c r="L27" s="171"/>
      <c r="M27" s="171"/>
      <c r="Y27" s="20"/>
      <c r="Z27" s="20"/>
      <c r="AA27" s="20" t="s">
        <v>28</v>
      </c>
      <c r="AB27" s="20">
        <v>3</v>
      </c>
      <c r="AC27" s="20">
        <v>2</v>
      </c>
      <c r="AD27" s="20">
        <v>1</v>
      </c>
      <c r="AE27" s="20">
        <v>0</v>
      </c>
      <c r="AF27" s="20">
        <v>0</v>
      </c>
      <c r="AG27" s="20">
        <v>0</v>
      </c>
      <c r="AH27" s="20">
        <v>0</v>
      </c>
      <c r="AI27" s="20">
        <v>0</v>
      </c>
      <c r="AJ27" s="20">
        <v>0</v>
      </c>
      <c r="AK27" s="20">
        <v>0</v>
      </c>
    </row>
    <row r="28" spans="1:37" x14ac:dyDescent="0.2">
      <c r="A28" s="171"/>
      <c r="B28" s="171"/>
      <c r="C28" s="171"/>
      <c r="D28" s="171"/>
      <c r="E28" s="171"/>
      <c r="F28" s="171"/>
      <c r="G28" s="171"/>
      <c r="H28" s="171"/>
      <c r="I28" s="171"/>
      <c r="J28" s="171"/>
      <c r="K28" s="171"/>
      <c r="L28" s="171"/>
      <c r="M28" s="171"/>
    </row>
    <row r="29" spans="1:37" x14ac:dyDescent="0.2">
      <c r="A29" s="171"/>
      <c r="B29" s="171"/>
      <c r="C29" s="171"/>
      <c r="D29" s="171"/>
      <c r="E29" s="171"/>
      <c r="F29" s="171"/>
      <c r="G29" s="171"/>
      <c r="H29" s="171"/>
      <c r="I29" s="171"/>
      <c r="J29" s="171"/>
      <c r="K29" s="171"/>
      <c r="L29" s="171"/>
      <c r="M29" s="171"/>
    </row>
    <row r="30" spans="1:37" x14ac:dyDescent="0.2">
      <c r="A30" s="171"/>
      <c r="B30" s="171"/>
      <c r="C30" s="171"/>
      <c r="D30" s="171"/>
      <c r="E30" s="171"/>
      <c r="F30" s="171"/>
      <c r="G30" s="171"/>
      <c r="H30" s="171"/>
      <c r="I30" s="171"/>
      <c r="J30" s="171"/>
      <c r="K30" s="171"/>
      <c r="L30" s="171"/>
      <c r="M30" s="171"/>
    </row>
    <row r="31" spans="1:37" x14ac:dyDescent="0.2">
      <c r="A31" s="171"/>
      <c r="B31" s="171"/>
      <c r="C31" s="171"/>
      <c r="D31" s="171"/>
      <c r="E31" s="171"/>
      <c r="F31" s="171"/>
      <c r="G31" s="171"/>
      <c r="H31" s="171"/>
      <c r="I31" s="171"/>
      <c r="J31" s="171"/>
      <c r="K31" s="171"/>
      <c r="L31" s="171"/>
      <c r="M31" s="171"/>
    </row>
    <row r="32" spans="1:37" x14ac:dyDescent="0.2">
      <c r="A32" s="171"/>
      <c r="B32" s="171"/>
      <c r="C32" s="171"/>
      <c r="D32" s="171"/>
      <c r="E32" s="171"/>
      <c r="F32" s="171"/>
      <c r="G32" s="171"/>
      <c r="H32" s="171"/>
      <c r="I32" s="171"/>
      <c r="J32" s="171"/>
      <c r="K32" s="171"/>
      <c r="L32" s="285"/>
      <c r="M32" s="171"/>
    </row>
    <row r="33" spans="1:18" x14ac:dyDescent="0.2">
      <c r="A33" s="114" t="s">
        <v>10</v>
      </c>
      <c r="B33" s="115"/>
      <c r="C33" s="116"/>
      <c r="D33" s="286" t="s">
        <v>29</v>
      </c>
      <c r="E33" s="287" t="s">
        <v>30</v>
      </c>
      <c r="F33" s="288"/>
      <c r="G33" s="286" t="s">
        <v>29</v>
      </c>
      <c r="H33" s="287" t="s">
        <v>31</v>
      </c>
      <c r="I33" s="289"/>
      <c r="J33" s="287" t="s">
        <v>32</v>
      </c>
      <c r="K33" s="290" t="s">
        <v>33</v>
      </c>
      <c r="L33" s="266"/>
      <c r="M33" s="288"/>
      <c r="P33" s="291"/>
      <c r="Q33" s="291"/>
      <c r="R33" s="292"/>
    </row>
    <row r="34" spans="1:18" x14ac:dyDescent="0.2">
      <c r="A34" s="129" t="s">
        <v>34</v>
      </c>
      <c r="B34" s="130"/>
      <c r="C34" s="132"/>
      <c r="D34" s="293"/>
      <c r="E34" s="315"/>
      <c r="F34" s="315"/>
      <c r="G34" s="294" t="s">
        <v>35</v>
      </c>
      <c r="H34" s="130"/>
      <c r="I34" s="295"/>
      <c r="J34" s="296"/>
      <c r="K34" s="139" t="s">
        <v>36</v>
      </c>
      <c r="L34" s="297"/>
      <c r="M34" s="298"/>
      <c r="P34" s="299"/>
      <c r="Q34" s="299"/>
      <c r="R34" s="244"/>
    </row>
    <row r="35" spans="1:18" x14ac:dyDescent="0.2">
      <c r="A35" s="141" t="s">
        <v>37</v>
      </c>
      <c r="B35" s="142"/>
      <c r="C35" s="144"/>
      <c r="D35" s="300"/>
      <c r="E35" s="316"/>
      <c r="F35" s="316"/>
      <c r="G35" s="301" t="s">
        <v>38</v>
      </c>
      <c r="H35" s="136"/>
      <c r="I35" s="137"/>
      <c r="J35" s="134"/>
      <c r="K35" s="302"/>
      <c r="L35" s="285"/>
      <c r="M35" s="303"/>
      <c r="P35" s="244"/>
      <c r="Q35" s="243"/>
      <c r="R35" s="244"/>
    </row>
    <row r="36" spans="1:18" x14ac:dyDescent="0.2">
      <c r="A36" s="148"/>
      <c r="B36" s="149"/>
      <c r="C36" s="151"/>
      <c r="D36" s="300"/>
      <c r="E36" s="127"/>
      <c r="F36" s="171"/>
      <c r="G36" s="301" t="s">
        <v>39</v>
      </c>
      <c r="H36" s="136"/>
      <c r="I36" s="137"/>
      <c r="J36" s="134"/>
      <c r="K36" s="139" t="s">
        <v>40</v>
      </c>
      <c r="L36" s="297"/>
      <c r="M36" s="298"/>
      <c r="P36" s="299"/>
      <c r="Q36" s="299"/>
      <c r="R36" s="244"/>
    </row>
    <row r="37" spans="1:18" x14ac:dyDescent="0.2">
      <c r="A37" s="152"/>
      <c r="B37" s="37"/>
      <c r="C37" s="153"/>
      <c r="D37" s="300"/>
      <c r="E37" s="127"/>
      <c r="F37" s="171"/>
      <c r="G37" s="301" t="s">
        <v>41</v>
      </c>
      <c r="H37" s="136"/>
      <c r="I37" s="137"/>
      <c r="J37" s="134"/>
      <c r="K37" s="304"/>
      <c r="L37" s="171"/>
      <c r="M37" s="305"/>
      <c r="P37" s="244"/>
      <c r="Q37" s="243"/>
      <c r="R37" s="244"/>
    </row>
    <row r="38" spans="1:18" x14ac:dyDescent="0.2">
      <c r="A38" s="154"/>
      <c r="B38" s="155"/>
      <c r="C38" s="156"/>
      <c r="D38" s="300"/>
      <c r="E38" s="127"/>
      <c r="F38" s="171"/>
      <c r="G38" s="301" t="s">
        <v>42</v>
      </c>
      <c r="H38" s="136"/>
      <c r="I38" s="137"/>
      <c r="J38" s="134"/>
      <c r="K38" s="141"/>
      <c r="L38" s="285"/>
      <c r="M38" s="303"/>
      <c r="P38" s="244"/>
      <c r="Q38" s="243"/>
      <c r="R38" s="244"/>
    </row>
    <row r="39" spans="1:18" x14ac:dyDescent="0.2">
      <c r="A39" s="157"/>
      <c r="B39" s="158"/>
      <c r="C39" s="153"/>
      <c r="D39" s="300"/>
      <c r="E39" s="127"/>
      <c r="F39" s="171"/>
      <c r="G39" s="301" t="s">
        <v>43</v>
      </c>
      <c r="H39" s="136"/>
      <c r="I39" s="137"/>
      <c r="J39" s="134"/>
      <c r="K39" s="139" t="s">
        <v>44</v>
      </c>
      <c r="L39" s="297"/>
      <c r="M39" s="298"/>
      <c r="P39" s="299"/>
      <c r="Q39" s="299"/>
      <c r="R39" s="244"/>
    </row>
    <row r="40" spans="1:18" x14ac:dyDescent="0.2">
      <c r="A40" s="157"/>
      <c r="B40" s="158"/>
      <c r="C40" s="160"/>
      <c r="D40" s="300"/>
      <c r="E40" s="127"/>
      <c r="F40" s="171"/>
      <c r="G40" s="301" t="s">
        <v>45</v>
      </c>
      <c r="H40" s="136"/>
      <c r="I40" s="137"/>
      <c r="J40" s="134"/>
      <c r="K40" s="304"/>
      <c r="L40" s="171"/>
      <c r="M40" s="305"/>
      <c r="P40" s="244"/>
      <c r="Q40" s="243"/>
      <c r="R40" s="244"/>
    </row>
    <row r="41" spans="1:18" x14ac:dyDescent="0.2">
      <c r="A41" s="161"/>
      <c r="B41" s="162"/>
      <c r="C41" s="164"/>
      <c r="D41" s="306"/>
      <c r="E41" s="145"/>
      <c r="F41" s="285"/>
      <c r="G41" s="307" t="s">
        <v>46</v>
      </c>
      <c r="H41" s="142"/>
      <c r="I41" s="146"/>
      <c r="J41" s="166"/>
      <c r="K41" s="141" t="str">
        <f>L4</f>
        <v>Kovács Annamária</v>
      </c>
      <c r="L41" s="285"/>
      <c r="M41" s="303"/>
      <c r="P41" s="244"/>
      <c r="Q41" s="243"/>
      <c r="R41" s="308"/>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 priority="2" stopIfTrue="1" operator="equal">
      <formula>"Bye"</formula>
    </cfRule>
  </conditionalFormatting>
  <conditionalFormatting sqref="R41">
    <cfRule type="expression" dxfId="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8</vt:i4>
      </vt:variant>
      <vt:variant>
        <vt:lpstr>Névvel ellátott tartományok</vt:lpstr>
      </vt:variant>
      <vt:variant>
        <vt:i4>8</vt:i4>
      </vt:variant>
    </vt:vector>
  </HeadingPairs>
  <TitlesOfParts>
    <vt:vector size="16" baseType="lpstr">
      <vt:lpstr>F12_Tábla</vt:lpstr>
      <vt:lpstr>F14_Tábla</vt:lpstr>
      <vt:lpstr>F16_Tábla</vt:lpstr>
      <vt:lpstr>F18_Tábla</vt:lpstr>
      <vt:lpstr>L12_Tábla</vt:lpstr>
      <vt:lpstr>L14_Tábla</vt:lpstr>
      <vt:lpstr>L16_Tábla</vt:lpstr>
      <vt:lpstr>L18_Tábla</vt:lpstr>
      <vt:lpstr>F12_Tábla!Nyomtatási_terület</vt:lpstr>
      <vt:lpstr>F14_Tábla!Nyomtatási_terület</vt:lpstr>
      <vt:lpstr>F16_Tábla!Nyomtatási_terület</vt:lpstr>
      <vt:lpstr>F18_Tábla!Nyomtatási_terület</vt:lpstr>
      <vt:lpstr>L12_Tábla!Nyomtatási_terület</vt:lpstr>
      <vt:lpstr>L14_Tábla!Nyomtatási_terület</vt:lpstr>
      <vt:lpstr>L16_Tábla!Nyomtatási_terület</vt:lpstr>
      <vt:lpstr>L18_Tábla!Nyomtatási_terület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Zalaegerszeg ZTE TENISZ KLUB</dc:creator>
  <cp:lastModifiedBy>Windows-felhasználó</cp:lastModifiedBy>
  <cp:lastPrinted>2026-06-23T05:59:56Z</cp:lastPrinted>
  <dcterms:created xsi:type="dcterms:W3CDTF">2026-06-21T11:54:45Z</dcterms:created>
  <dcterms:modified xsi:type="dcterms:W3CDTF">2026-07-20T13:56:42Z</dcterms:modified>
</cp:coreProperties>
</file>